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6" windowWidth="18732" windowHeight="12216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Pol'!$A$1:$U$91</definedName>
    <definedName name="_xlnm.Print_Area" localSheetId="1">Stavba!$A$1:$J$64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81" i="12"/>
  <c r="F39" i="1" s="1"/>
  <c r="F40" s="1"/>
  <c r="G23" s="1"/>
  <c r="F9" i="12"/>
  <c r="G9" s="1"/>
  <c r="I9"/>
  <c r="I8" s="1"/>
  <c r="K9"/>
  <c r="K8" s="1"/>
  <c r="O9"/>
  <c r="O8" s="1"/>
  <c r="Q9"/>
  <c r="Q8" s="1"/>
  <c r="U9"/>
  <c r="U8" s="1"/>
  <c r="F11"/>
  <c r="G11" s="1"/>
  <c r="G10" s="1"/>
  <c r="I48" i="1" s="1"/>
  <c r="I11" i="12"/>
  <c r="I10" s="1"/>
  <c r="K11"/>
  <c r="K10" s="1"/>
  <c r="O11"/>
  <c r="O10" s="1"/>
  <c r="Q11"/>
  <c r="Q10" s="1"/>
  <c r="U11"/>
  <c r="U10" s="1"/>
  <c r="F13"/>
  <c r="G13"/>
  <c r="G12" s="1"/>
  <c r="I49" i="1" s="1"/>
  <c r="I13" i="12"/>
  <c r="I12" s="1"/>
  <c r="K13"/>
  <c r="K12" s="1"/>
  <c r="O13"/>
  <c r="O12" s="1"/>
  <c r="Q13"/>
  <c r="Q12" s="1"/>
  <c r="U13"/>
  <c r="U12" s="1"/>
  <c r="F15"/>
  <c r="G15" s="1"/>
  <c r="I15"/>
  <c r="I14" s="1"/>
  <c r="K15"/>
  <c r="K14" s="1"/>
  <c r="O15"/>
  <c r="Q15"/>
  <c r="U15"/>
  <c r="F16"/>
  <c r="G16" s="1"/>
  <c r="M16" s="1"/>
  <c r="I16"/>
  <c r="K16"/>
  <c r="O16"/>
  <c r="Q16"/>
  <c r="U16"/>
  <c r="F17"/>
  <c r="G17" s="1"/>
  <c r="M17" s="1"/>
  <c r="I17"/>
  <c r="K17"/>
  <c r="O17"/>
  <c r="Q17"/>
  <c r="U17"/>
  <c r="F18"/>
  <c r="G18" s="1"/>
  <c r="M18" s="1"/>
  <c r="I18"/>
  <c r="K18"/>
  <c r="O18"/>
  <c r="Q18"/>
  <c r="U18"/>
  <c r="F20"/>
  <c r="G20"/>
  <c r="M20" s="1"/>
  <c r="I20"/>
  <c r="K20"/>
  <c r="K19" s="1"/>
  <c r="O20"/>
  <c r="O19" s="1"/>
  <c r="Q20"/>
  <c r="Q19" s="1"/>
  <c r="U20"/>
  <c r="F21"/>
  <c r="G21" s="1"/>
  <c r="M21" s="1"/>
  <c r="I21"/>
  <c r="K21"/>
  <c r="O21"/>
  <c r="Q21"/>
  <c r="U21"/>
  <c r="F23"/>
  <c r="G23" s="1"/>
  <c r="I23"/>
  <c r="K23"/>
  <c r="O23"/>
  <c r="Q23"/>
  <c r="U23"/>
  <c r="F24"/>
  <c r="G24" s="1"/>
  <c r="M24" s="1"/>
  <c r="I24"/>
  <c r="K24"/>
  <c r="O24"/>
  <c r="Q24"/>
  <c r="U24"/>
  <c r="F25"/>
  <c r="G25" s="1"/>
  <c r="M25" s="1"/>
  <c r="I25"/>
  <c r="K25"/>
  <c r="O25"/>
  <c r="Q25"/>
  <c r="U25"/>
  <c r="F26"/>
  <c r="G26" s="1"/>
  <c r="M26" s="1"/>
  <c r="I26"/>
  <c r="K26"/>
  <c r="O26"/>
  <c r="Q26"/>
  <c r="U26"/>
  <c r="F28"/>
  <c r="G28" s="1"/>
  <c r="G27" s="1"/>
  <c r="I53" i="1" s="1"/>
  <c r="I28" i="12"/>
  <c r="I27" s="1"/>
  <c r="K28"/>
  <c r="K27" s="1"/>
  <c r="O28"/>
  <c r="O27" s="1"/>
  <c r="Q28"/>
  <c r="Q27" s="1"/>
  <c r="U28"/>
  <c r="U27" s="1"/>
  <c r="F30"/>
  <c r="G30" s="1"/>
  <c r="I30"/>
  <c r="I29" s="1"/>
  <c r="K30"/>
  <c r="K29" s="1"/>
  <c r="O30"/>
  <c r="O29" s="1"/>
  <c r="Q30"/>
  <c r="Q29" s="1"/>
  <c r="U30"/>
  <c r="U29" s="1"/>
  <c r="F32"/>
  <c r="G32" s="1"/>
  <c r="M32" s="1"/>
  <c r="I32"/>
  <c r="I31" s="1"/>
  <c r="K32"/>
  <c r="K31" s="1"/>
  <c r="O32"/>
  <c r="Q32"/>
  <c r="U32"/>
  <c r="U31" s="1"/>
  <c r="F33"/>
  <c r="G33" s="1"/>
  <c r="M33" s="1"/>
  <c r="I33"/>
  <c r="K33"/>
  <c r="O33"/>
  <c r="Q33"/>
  <c r="U33"/>
  <c r="F35"/>
  <c r="G35" s="1"/>
  <c r="I35"/>
  <c r="K35"/>
  <c r="O35"/>
  <c r="O34" s="1"/>
  <c r="Q35"/>
  <c r="U35"/>
  <c r="F36"/>
  <c r="G36" s="1"/>
  <c r="M36" s="1"/>
  <c r="I36"/>
  <c r="K36"/>
  <c r="O36"/>
  <c r="Q36"/>
  <c r="U36"/>
  <c r="F37"/>
  <c r="G37" s="1"/>
  <c r="M37" s="1"/>
  <c r="I37"/>
  <c r="K37"/>
  <c r="O37"/>
  <c r="Q37"/>
  <c r="U37"/>
  <c r="F38"/>
  <c r="G38" s="1"/>
  <c r="M38" s="1"/>
  <c r="I38"/>
  <c r="K38"/>
  <c r="O38"/>
  <c r="Q38"/>
  <c r="U38"/>
  <c r="F39"/>
  <c r="G39" s="1"/>
  <c r="M39" s="1"/>
  <c r="I39"/>
  <c r="K39"/>
  <c r="O39"/>
  <c r="Q39"/>
  <c r="U39"/>
  <c r="F40"/>
  <c r="G40"/>
  <c r="M40" s="1"/>
  <c r="I40"/>
  <c r="K40"/>
  <c r="O40"/>
  <c r="Q40"/>
  <c r="U40"/>
  <c r="F41"/>
  <c r="G41" s="1"/>
  <c r="M41" s="1"/>
  <c r="I41"/>
  <c r="K41"/>
  <c r="O41"/>
  <c r="Q41"/>
  <c r="U41"/>
  <c r="F42"/>
  <c r="G42" s="1"/>
  <c r="M42" s="1"/>
  <c r="I42"/>
  <c r="K42"/>
  <c r="O42"/>
  <c r="Q42"/>
  <c r="U42"/>
  <c r="F43"/>
  <c r="G43"/>
  <c r="M43" s="1"/>
  <c r="I43"/>
  <c r="K43"/>
  <c r="O43"/>
  <c r="Q43"/>
  <c r="U43"/>
  <c r="F45"/>
  <c r="G45" s="1"/>
  <c r="I45"/>
  <c r="K45"/>
  <c r="O45"/>
  <c r="Q45"/>
  <c r="U45"/>
  <c r="F46"/>
  <c r="G46" s="1"/>
  <c r="M46" s="1"/>
  <c r="I46"/>
  <c r="K46"/>
  <c r="O46"/>
  <c r="Q46"/>
  <c r="U46"/>
  <c r="F47"/>
  <c r="G47" s="1"/>
  <c r="M47" s="1"/>
  <c r="I47"/>
  <c r="K47"/>
  <c r="O47"/>
  <c r="Q47"/>
  <c r="U47"/>
  <c r="F49"/>
  <c r="G49" s="1"/>
  <c r="I49"/>
  <c r="K49"/>
  <c r="O49"/>
  <c r="Q49"/>
  <c r="U49"/>
  <c r="F50"/>
  <c r="G50" s="1"/>
  <c r="M50" s="1"/>
  <c r="I50"/>
  <c r="K50"/>
  <c r="O50"/>
  <c r="Q50"/>
  <c r="U50"/>
  <c r="F51"/>
  <c r="G51" s="1"/>
  <c r="M51" s="1"/>
  <c r="I51"/>
  <c r="K51"/>
  <c r="O51"/>
  <c r="Q51"/>
  <c r="U51"/>
  <c r="F52"/>
  <c r="G52" s="1"/>
  <c r="M52" s="1"/>
  <c r="I52"/>
  <c r="K52"/>
  <c r="O52"/>
  <c r="Q52"/>
  <c r="U52"/>
  <c r="F53"/>
  <c r="G53" s="1"/>
  <c r="M53" s="1"/>
  <c r="I53"/>
  <c r="K53"/>
  <c r="O53"/>
  <c r="Q53"/>
  <c r="U53"/>
  <c r="F54"/>
  <c r="G54" s="1"/>
  <c r="M54" s="1"/>
  <c r="I54"/>
  <c r="K54"/>
  <c r="O54"/>
  <c r="Q54"/>
  <c r="U54"/>
  <c r="F56"/>
  <c r="G56" s="1"/>
  <c r="M56" s="1"/>
  <c r="M55" s="1"/>
  <c r="I56"/>
  <c r="K56"/>
  <c r="O56"/>
  <c r="O55" s="1"/>
  <c r="Q56"/>
  <c r="U56"/>
  <c r="F57"/>
  <c r="G57" s="1"/>
  <c r="M57" s="1"/>
  <c r="I57"/>
  <c r="K57"/>
  <c r="O57"/>
  <c r="Q57"/>
  <c r="U57"/>
  <c r="F58"/>
  <c r="G58"/>
  <c r="M58" s="1"/>
  <c r="I58"/>
  <c r="K58"/>
  <c r="O58"/>
  <c r="Q58"/>
  <c r="U58"/>
  <c r="F59"/>
  <c r="G59" s="1"/>
  <c r="M59" s="1"/>
  <c r="I59"/>
  <c r="K59"/>
  <c r="O59"/>
  <c r="Q59"/>
  <c r="U59"/>
  <c r="F61"/>
  <c r="G61" s="1"/>
  <c r="G60" s="1"/>
  <c r="I60" i="1" s="1"/>
  <c r="I61" i="12"/>
  <c r="K61"/>
  <c r="K60" s="1"/>
  <c r="O61"/>
  <c r="Q61"/>
  <c r="Q60" s="1"/>
  <c r="U61"/>
  <c r="U60" s="1"/>
  <c r="F62"/>
  <c r="G62"/>
  <c r="M62" s="1"/>
  <c r="I62"/>
  <c r="K62"/>
  <c r="O62"/>
  <c r="Q62"/>
  <c r="U62"/>
  <c r="F64"/>
  <c r="G64" s="1"/>
  <c r="I64"/>
  <c r="K64"/>
  <c r="O64"/>
  <c r="Q64"/>
  <c r="U64"/>
  <c r="F65"/>
  <c r="G65" s="1"/>
  <c r="M65" s="1"/>
  <c r="I65"/>
  <c r="K65"/>
  <c r="O65"/>
  <c r="Q65"/>
  <c r="U65"/>
  <c r="F66"/>
  <c r="G66" s="1"/>
  <c r="M66" s="1"/>
  <c r="I66"/>
  <c r="K66"/>
  <c r="O66"/>
  <c r="Q66"/>
  <c r="U66"/>
  <c r="F67"/>
  <c r="G67" s="1"/>
  <c r="M67" s="1"/>
  <c r="I67"/>
  <c r="K67"/>
  <c r="O67"/>
  <c r="Q67"/>
  <c r="U67"/>
  <c r="F68"/>
  <c r="G68" s="1"/>
  <c r="M68" s="1"/>
  <c r="I68"/>
  <c r="K68"/>
  <c r="O68"/>
  <c r="Q68"/>
  <c r="U68"/>
  <c r="F69"/>
  <c r="G69" s="1"/>
  <c r="M69" s="1"/>
  <c r="I69"/>
  <c r="K69"/>
  <c r="O69"/>
  <c r="Q69"/>
  <c r="U69"/>
  <c r="F71"/>
  <c r="G71" s="1"/>
  <c r="I71"/>
  <c r="I70" s="1"/>
  <c r="K71"/>
  <c r="K70" s="1"/>
  <c r="O71"/>
  <c r="O70" s="1"/>
  <c r="Q71"/>
  <c r="Q70" s="1"/>
  <c r="U71"/>
  <c r="U70" s="1"/>
  <c r="F73"/>
  <c r="G73"/>
  <c r="M73" s="1"/>
  <c r="I73"/>
  <c r="K73"/>
  <c r="O73"/>
  <c r="Q73"/>
  <c r="Q72" s="1"/>
  <c r="U73"/>
  <c r="F74"/>
  <c r="G74" s="1"/>
  <c r="I74"/>
  <c r="K74"/>
  <c r="O74"/>
  <c r="Q74"/>
  <c r="U74"/>
  <c r="F75"/>
  <c r="G75" s="1"/>
  <c r="M75" s="1"/>
  <c r="I75"/>
  <c r="K75"/>
  <c r="O75"/>
  <c r="Q75"/>
  <c r="U75"/>
  <c r="F76"/>
  <c r="G76"/>
  <c r="M76" s="1"/>
  <c r="I76"/>
  <c r="K76"/>
  <c r="O76"/>
  <c r="Q76"/>
  <c r="U76"/>
  <c r="F77"/>
  <c r="G77"/>
  <c r="M77" s="1"/>
  <c r="I77"/>
  <c r="K77"/>
  <c r="O77"/>
  <c r="Q77"/>
  <c r="U77"/>
  <c r="F78"/>
  <c r="G78" s="1"/>
  <c r="M78" s="1"/>
  <c r="I78"/>
  <c r="K78"/>
  <c r="O78"/>
  <c r="Q78"/>
  <c r="U78"/>
  <c r="F79"/>
  <c r="G79" s="1"/>
  <c r="M79" s="1"/>
  <c r="I79"/>
  <c r="K79"/>
  <c r="O79"/>
  <c r="Q79"/>
  <c r="U79"/>
  <c r="I18" i="1"/>
  <c r="G27"/>
  <c r="J28"/>
  <c r="J26"/>
  <c r="G38"/>
  <c r="F38"/>
  <c r="J23"/>
  <c r="J24"/>
  <c r="J25"/>
  <c r="J27"/>
  <c r="E24"/>
  <c r="E26"/>
  <c r="M9" i="12" l="1"/>
  <c r="M8" s="1"/>
  <c r="AD81"/>
  <c r="G39" i="1" s="1"/>
  <c r="M74" i="12"/>
  <c r="M72" s="1"/>
  <c r="G72"/>
  <c r="I63" i="1" s="1"/>
  <c r="I19" s="1"/>
  <c r="G34" i="12"/>
  <c r="I56" i="1" s="1"/>
  <c r="G22" i="12"/>
  <c r="I52" i="1" s="1"/>
  <c r="I63" i="12"/>
  <c r="O44"/>
  <c r="U34"/>
  <c r="U63"/>
  <c r="U44"/>
  <c r="K22"/>
  <c r="U14"/>
  <c r="O22"/>
  <c r="U19"/>
  <c r="I48"/>
  <c r="Q22"/>
  <c r="I55"/>
  <c r="K48"/>
  <c r="U22"/>
  <c r="K55"/>
  <c r="O48"/>
  <c r="I72"/>
  <c r="K72"/>
  <c r="Q55"/>
  <c r="U48"/>
  <c r="I34"/>
  <c r="O31"/>
  <c r="Q48"/>
  <c r="O72"/>
  <c r="I60"/>
  <c r="U55"/>
  <c r="K34"/>
  <c r="Q31"/>
  <c r="U72"/>
  <c r="K63"/>
  <c r="I44"/>
  <c r="O60"/>
  <c r="K44"/>
  <c r="Q34"/>
  <c r="I19"/>
  <c r="O63"/>
  <c r="O14"/>
  <c r="Q63"/>
  <c r="Q44"/>
  <c r="I22"/>
  <c r="Q14"/>
  <c r="G24" i="1"/>
  <c r="G63" i="12"/>
  <c r="I61" i="1" s="1"/>
  <c r="M64" i="12"/>
  <c r="M63" s="1"/>
  <c r="M31"/>
  <c r="G44"/>
  <c r="I57" i="1" s="1"/>
  <c r="M45" i="12"/>
  <c r="M44" s="1"/>
  <c r="G14"/>
  <c r="I50" i="1" s="1"/>
  <c r="M15" i="12"/>
  <c r="M14" s="1"/>
  <c r="M71"/>
  <c r="M70" s="1"/>
  <c r="G70"/>
  <c r="I62" i="1" s="1"/>
  <c r="I20" s="1"/>
  <c r="G29" i="12"/>
  <c r="I54" i="1" s="1"/>
  <c r="M30" i="12"/>
  <c r="M29" s="1"/>
  <c r="M19"/>
  <c r="G48"/>
  <c r="I58" i="1" s="1"/>
  <c r="M49" i="12"/>
  <c r="M48" s="1"/>
  <c r="G55"/>
  <c r="I59" i="1" s="1"/>
  <c r="G31" i="12"/>
  <c r="I55" i="1" s="1"/>
  <c r="I17" s="1"/>
  <c r="G19" i="12"/>
  <c r="I51" i="1" s="1"/>
  <c r="G8" i="12"/>
  <c r="M28"/>
  <c r="M27" s="1"/>
  <c r="M13"/>
  <c r="M12" s="1"/>
  <c r="M61"/>
  <c r="M60" s="1"/>
  <c r="M35"/>
  <c r="M34" s="1"/>
  <c r="M23"/>
  <c r="M22" s="1"/>
  <c r="M11"/>
  <c r="M10" s="1"/>
  <c r="H39" i="1" l="1"/>
  <c r="G40"/>
  <c r="G81" i="12"/>
  <c r="I47" i="1"/>
  <c r="I64" s="1"/>
  <c r="I16"/>
  <c r="I21" s="1"/>
  <c r="H40" l="1"/>
  <c r="I39"/>
  <c r="I40" s="1"/>
  <c r="J39" s="1"/>
  <c r="J40" s="1"/>
  <c r="G25"/>
  <c r="G28"/>
  <c r="G26" l="1"/>
  <c r="G29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<sst xmlns="http://schemas.openxmlformats.org/spreadsheetml/2006/main" count="455" uniqueCount="237">
  <si>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</si>
  <si>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</si>
  <si>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</si>
  <si>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</si>
  <si>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</si>
  <si>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</si>
  <si>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</si>
  <si>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</si>
  <si>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</si>
  <si>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</si>
  <si>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</si>
  <si>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</si>
  <si>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</si>
  <si>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</si>
  <si>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</si>
  <si>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</si>
  <si>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</si>
  <si>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</si>
  <si>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</si>
  <si>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</si>
  <si>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</si>
  <si>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</si>
  <si>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</si>
  <si>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</si>
  <si>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</si>
  <si>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</si>
  <si>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</si>
  <si>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</si>
  <si>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</si>
  <si>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</si>
  <si>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</si>
  <si>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</si>
  <si>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</si>
  <si>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</si>
  <si>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</si>
  <si>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</si>
  <si>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</si>
  <si>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</si>
  <si>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</si>
  <si>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</si>
  <si>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</si>
  <si>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</si>
  <si>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</si>
  <si>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Nemocnice Znojmo</t>
  </si>
  <si>
    <t>Rozpočet:</t>
  </si>
  <si>
    <t>Misto</t>
  </si>
  <si>
    <t>Místo č.5</t>
  </si>
  <si>
    <t>Rozpočet</t>
  </si>
  <si>
    <t>Celkem za stavbu</t>
  </si>
  <si>
    <t>CZK</t>
  </si>
  <si>
    <t>Rekapitulace dílů</t>
  </si>
  <si>
    <t>Typ dílu</t>
  </si>
  <si>
    <t>3</t>
  </si>
  <si>
    <t>Svislé a kompletní konstrukce</t>
  </si>
  <si>
    <t>4</t>
  </si>
  <si>
    <t>Vodorovné konstrukce</t>
  </si>
  <si>
    <t>60</t>
  </si>
  <si>
    <t>Úpravy povrchů, omítky</t>
  </si>
  <si>
    <t>61</t>
  </si>
  <si>
    <t>Upravy povrchů vnitřní</t>
  </si>
  <si>
    <t>64</t>
  </si>
  <si>
    <t>Výplně otvorů</t>
  </si>
  <si>
    <t>96</t>
  </si>
  <si>
    <t>Bourání konstrukcí</t>
  </si>
  <si>
    <t>97</t>
  </si>
  <si>
    <t>Prorážení otvorů</t>
  </si>
  <si>
    <t>99</t>
  </si>
  <si>
    <t>Staveništní přesun hmot</t>
  </si>
  <si>
    <t>720</t>
  </si>
  <si>
    <t>Zdravotechnická instalace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</si>
  <si>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</si>
  <si>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</si>
  <si>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</si>
  <si>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</si>
  <si>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</si>
  <si>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</si>
  <si>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</si>
  <si>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</si>
  <si>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</si>
  <si>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</si>
  <si>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D96</t>
  </si>
  <si>
    <t>Přesuny sutí a vybouraných hmot</t>
  </si>
  <si>
    <t>ON</t>
  </si>
  <si>
    <t>VN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</si>
  <si>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</si>
  <si>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</si>
  <si>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</si>
  <si>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</si>
  <si>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</si>
  <si>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</si>
  <si>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</si>
  <si>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</si>
  <si>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</si>
  <si>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</si>
  <si>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</si>
  <si>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</si>
  <si>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</si>
  <si>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</si>
  <si>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</si>
  <si>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</si>
  <si>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</si>
  <si>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</si>
  <si>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</si>
  <si>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</si>
  <si>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</si>
  <si>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</si>
  <si>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</si>
  <si>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</si>
  <si>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</si>
  <si>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</si>
  <si>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</si>
  <si>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347016231R00</t>
  </si>
  <si>
    <t>Předstěna SDK, tl. 125 mm, ocel. kce CW,  2x RB 12,5 mm, bez izol.</t>
  </si>
  <si>
    <t>m2</t>
  </si>
  <si>
    <t>POL1_0</t>
  </si>
  <si>
    <t>416061132T00</t>
  </si>
  <si>
    <t>Montáž sádrokartonového kazetového podhledu, 600x600, zavěšená kovová konstrukce, bez izolace</t>
  </si>
  <si>
    <t>602016193R00</t>
  </si>
  <si>
    <t xml:space="preserve">Penetrace hloubková stěn </t>
  </si>
  <si>
    <t>612421626R00</t>
  </si>
  <si>
    <t>Omítka vnitřní zdiva, MVC, hladká</t>
  </si>
  <si>
    <t>612471411R00</t>
  </si>
  <si>
    <t>Úprava vnitřních stěn aktivovaným štukem</t>
  </si>
  <si>
    <t>612481211RT2</t>
  </si>
  <si>
    <t>Montáž výztužné sítě (perlinky) do stěrky-stěny, včetně výztužné sítě a stěrkového tmelu</t>
  </si>
  <si>
    <t>611.RA</t>
  </si>
  <si>
    <t>Zapravení omítek po vybouraných dvěřích vč. malby, uvedení do původního vzhledu chodby</t>
  </si>
  <si>
    <t>kpl.</t>
  </si>
  <si>
    <t>POL2_0</t>
  </si>
  <si>
    <t>642942111RU4</t>
  </si>
  <si>
    <t>Osazení zárubní dveřních ocelových, pl. do 2,5 m2, včetně dodávky zárubně  80 x 197 x 16 cm</t>
  </si>
  <si>
    <t>kus</t>
  </si>
  <si>
    <t>642942111RT2</t>
  </si>
  <si>
    <t>Osazení zárubní dveřních ocelových, pl. do 2,5 m2, včetně dodávky zárubně  60 x 197 x 11 cm</t>
  </si>
  <si>
    <t>962200011RAA</t>
  </si>
  <si>
    <t>Bourání příček z cihel pálených, tloušťka 10 cm</t>
  </si>
  <si>
    <t>968061125R00</t>
  </si>
  <si>
    <t>Vyvěšení dřevěných dveřních křídel pl. do 2 m2</t>
  </si>
  <si>
    <t>968072455R00</t>
  </si>
  <si>
    <t>Vybourání kovových dveřních zárubní pl. do 2 m2</t>
  </si>
  <si>
    <t>762811811R00</t>
  </si>
  <si>
    <t>Demontáž záklopů stropu tl. do 3,2 cm</t>
  </si>
  <si>
    <t>978500010RA0</t>
  </si>
  <si>
    <t>Odsekání vnitřních obkladů a dlažby</t>
  </si>
  <si>
    <t>999281111R00</t>
  </si>
  <si>
    <t>Přesun hmot pro opravy a údržbu do výšky 25 m</t>
  </si>
  <si>
    <t>t</t>
  </si>
  <si>
    <t>72001</t>
  </si>
  <si>
    <t>ZTI - hrubé rozvody (trubní vedení, vč. odbočky,kolena spotřební instal. mat.vč. práce</t>
  </si>
  <si>
    <t>72002</t>
  </si>
  <si>
    <t>ZTI - kompletace, osazení zařizovacích předmětů</t>
  </si>
  <si>
    <t>725290010RA0</t>
  </si>
  <si>
    <t>Demontáž klozetu včetně splachovací nádrže</t>
  </si>
  <si>
    <t>725290020RA0</t>
  </si>
  <si>
    <t>Demontáž umyvadla včetně baterie a konzol</t>
  </si>
  <si>
    <t>725200010RA0</t>
  </si>
  <si>
    <t>Klozet závěsný + sedátko, tlačítko, bílý</t>
  </si>
  <si>
    <t>725100001RA0</t>
  </si>
  <si>
    <t>Umyvadlo, baterie, zápachová uzávěrka</t>
  </si>
  <si>
    <t>551-490R</t>
  </si>
  <si>
    <t xml:space="preserve">Zrcadlo </t>
  </si>
  <si>
    <t>725019103R00</t>
  </si>
  <si>
    <t>Výlevka závěsná s plastovou mřížkou a baterií</t>
  </si>
  <si>
    <t>soubor</t>
  </si>
  <si>
    <t>72501.R00</t>
  </si>
  <si>
    <t>Madla</t>
  </si>
  <si>
    <t>55140R</t>
  </si>
  <si>
    <t>Dávkovač tek. mýdla</t>
  </si>
  <si>
    <t>POL3_0</t>
  </si>
  <si>
    <t>998725103R00</t>
  </si>
  <si>
    <t>Přesun hmot pro zařizovací předměty, výšky do 24 m</t>
  </si>
  <si>
    <t>766661112R00</t>
  </si>
  <si>
    <t>Montáž dveří do zárubně,otevíravých 1kř.do 0,8 m</t>
  </si>
  <si>
    <t>611606R</t>
  </si>
  <si>
    <t>Dveře vnitřní hladké plné 1 křídlé</t>
  </si>
  <si>
    <t>54914621R</t>
  </si>
  <si>
    <t xml:space="preserve">Dveřní kování </t>
  </si>
  <si>
    <t>771101115R00</t>
  </si>
  <si>
    <t>Vyrovnání podkladů samonivel. hmotou tl. do 10 mm</t>
  </si>
  <si>
    <t>771101210R00</t>
  </si>
  <si>
    <t>Penetrace podkladu pod dlažby</t>
  </si>
  <si>
    <t>771575107RT6</t>
  </si>
  <si>
    <t>Montáž podlah keram., hladké, tmel, 20x20 cm, lepidlo, spár.hmota</t>
  </si>
  <si>
    <t>597642020R</t>
  </si>
  <si>
    <t>Dlažba matná 200x200x9 mm</t>
  </si>
  <si>
    <t>998771203R00</t>
  </si>
  <si>
    <t>Přesun hmot pro podlahy z dlaždic, výšky do 24 m</t>
  </si>
  <si>
    <t>776421100RU1</t>
  </si>
  <si>
    <t>Lepení podlahových soklíků z PVC, včetně dodávky soklíku PVC</t>
  </si>
  <si>
    <t>m</t>
  </si>
  <si>
    <t>781101111R00</t>
  </si>
  <si>
    <t>Vyrovnání podkladu maltou ze SMS tl. do 7 mm</t>
  </si>
  <si>
    <t>781475114RT6</t>
  </si>
  <si>
    <t>Obklad vnitřní stěn keramický, do tmele, 20x20 cm, lepidlo, spár.hmota</t>
  </si>
  <si>
    <t>5976420R</t>
  </si>
  <si>
    <t>Obklad 200x200 mm</t>
  </si>
  <si>
    <t>998781203R00</t>
  </si>
  <si>
    <t>Přesun hmot pro obklady keramické, výšky do 24 m</t>
  </si>
  <si>
    <t>784191101R00</t>
  </si>
  <si>
    <t>Penetrace podkladu univerzální 1x</t>
  </si>
  <si>
    <t>784195412R00</t>
  </si>
  <si>
    <t>Malba bílá, bez penetrace, 2 x</t>
  </si>
  <si>
    <t>979087112R00</t>
  </si>
  <si>
    <t>Nakládání suti na dopravní prostředky</t>
  </si>
  <si>
    <t>979011111R00</t>
  </si>
  <si>
    <t xml:space="preserve">Svislá doprava suti a vybour. hmot 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</si>
  <si>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</si>
  <si>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</si>
  <si>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</si>
  <si>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</si>
  <si>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</si>
  <si>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</si>
  <si>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979990111R00</t>
  </si>
  <si>
    <t xml:space="preserve">Poplatek za uložení suti </t>
  </si>
  <si>
    <t>0010.R</t>
  </si>
  <si>
    <t>Zřízení zástěny pro oddělení od běžného provozu, (stěna z desek, zakrytí proti prachu geotextilií)</t>
  </si>
  <si>
    <t>Soubor</t>
  </si>
  <si>
    <t>005121020R</t>
  </si>
  <si>
    <t>Zřízení staveniště , mobilní buňka + mobilní wc</t>
  </si>
  <si>
    <t>005124010R</t>
  </si>
  <si>
    <t>Ztížené pracovní podmínky</t>
  </si>
  <si>
    <t>005111020R</t>
  </si>
  <si>
    <t>Přesun stavebních kapacit</t>
  </si>
  <si>
    <t>005.R</t>
  </si>
  <si>
    <t>Mimostaveništní doprava</t>
  </si>
  <si>
    <t>005261030R</t>
  </si>
  <si>
    <t xml:space="preserve">Finanční rezerva </t>
  </si>
  <si>
    <t>005121030R</t>
  </si>
  <si>
    <t>Odstranění zařízení staveniště</t>
  </si>
  <si>
    <t>913      R00</t>
  </si>
  <si>
    <t>Hzs - Stavební dělník - další pomocné práce</t>
  </si>
  <si>
    <t>h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</si>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</sst>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64" formatCode="#,##0.00000"/>
  </numFmts>
  <fonts count="17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3" fillId="5" borderId="10" xfId="0" applyFont="1" applyFill="1" applyBorder="1"/>
    <xf numFmtId="0" fontId="3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3" fillId="0" borderId="36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horizontal="center" vertical="center"/>
    </xf>
    <xf numFmtId="4" fontId="3" fillId="0" borderId="39" xfId="0" applyNumberFormat="1" applyFont="1" applyBorder="1" applyAlignment="1">
      <alignment vertical="center"/>
    </xf>
    <xf numFmtId="4" fontId="3" fillId="5" borderId="39" xfId="0" applyNumberFormat="1" applyFont="1" applyFill="1" applyBorder="1" applyAlignment="1">
      <alignment horizontal="center"/>
    </xf>
    <xf numFmtId="4" fontId="3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vertical="top"/>
    </xf>
    <xf numFmtId="4" fontId="5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3" fillId="0" borderId="39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4" fontId="3" fillId="5" borderId="39" xfId="0" applyNumberFormat="1" applyFont="1" applyFill="1" applyBorder="1" applyAlignment="1"/>
    <xf numFmtId="4" fontId="3" fillId="0" borderId="33" xfId="0" applyNumberFormat="1" applyFont="1" applyBorder="1" applyAlignment="1">
      <alignment vertical="center"/>
    </xf>
    <xf numFmtId="49" fontId="3" fillId="0" borderId="26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vertical="center" wrapText="1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3" fillId="0" borderId="35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8" fillId="0" borderId="6" xfId="0" applyFont="1" applyBorder="1" applyAlignment="1">
      <alignment horizont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3.2"/>
  <sheetData>
    <row r="1" spans="1:7">
      <c r="A1" s="35" t="s">
        <v>38</v>
      </c>
    </row>
    <row r="2" spans="1:7" ht="57.75" customHeight="1">
      <c r="A2" s="197" t="s">
        <v>39</v>
      </c>
      <c r="B2" s="197"/>
      <c r="C2" s="197"/>
      <c r="D2" s="197"/>
      <c r="E2" s="197"/>
      <c r="F2" s="197"/>
      <c r="G2" s="19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7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3.2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>
      <c r="A1" s="71" t="s">
        <v>36</v>
      </c>
      <c r="B1" s="225" t="s">
        <v>42</v>
      </c>
      <c r="C1" s="226"/>
      <c r="D1" s="226"/>
      <c r="E1" s="226"/>
      <c r="F1" s="226"/>
      <c r="G1" s="226"/>
      <c r="H1" s="226"/>
      <c r="I1" s="226"/>
      <c r="J1" s="227"/>
    </row>
    <row r="2" spans="1:15" ht="23.25" customHeight="1">
      <c r="A2" s="4"/>
      <c r="B2" s="79" t="s">
        <v>40</v>
      </c>
      <c r="C2" s="80"/>
      <c r="D2" s="242" t="s">
        <v>46</v>
      </c>
      <c r="E2" s="243"/>
      <c r="F2" s="243"/>
      <c r="G2" s="243"/>
      <c r="H2" s="243"/>
      <c r="I2" s="243"/>
      <c r="J2" s="244"/>
      <c r="O2" s="2"/>
    </row>
    <row r="3" spans="1:15" ht="23.25" customHeight="1">
      <c r="A3" s="4"/>
      <c r="B3" s="81" t="s">
        <v>45</v>
      </c>
      <c r="C3" s="82"/>
      <c r="D3" s="205" t="s">
        <v>43</v>
      </c>
      <c r="E3" s="206"/>
      <c r="F3" s="206"/>
      <c r="G3" s="206"/>
      <c r="H3" s="206"/>
      <c r="I3" s="206"/>
      <c r="J3" s="207"/>
    </row>
    <row r="4" spans="1:15" ht="23.25" hidden="1" customHeight="1">
      <c r="A4" s="4"/>
      <c r="B4" s="83" t="s">
        <v>44</v>
      </c>
      <c r="C4" s="84"/>
      <c r="D4" s="85"/>
      <c r="E4" s="85"/>
      <c r="F4" s="86"/>
      <c r="G4" s="87"/>
      <c r="H4" s="86"/>
      <c r="I4" s="87"/>
      <c r="J4" s="88"/>
    </row>
    <row r="5" spans="1:15" ht="24" customHeight="1">
      <c r="A5" s="4"/>
      <c r="B5" s="45" t="s">
        <v>21</v>
      </c>
      <c r="C5" s="5"/>
      <c r="D5" s="89"/>
      <c r="E5" s="25"/>
      <c r="F5" s="25"/>
      <c r="G5" s="25"/>
      <c r="H5" s="27" t="s">
        <v>33</v>
      </c>
      <c r="I5" s="89"/>
      <c r="J5" s="11"/>
    </row>
    <row r="6" spans="1:15" ht="15.75" customHeight="1">
      <c r="A6" s="4"/>
      <c r="B6" s="39"/>
      <c r="C6" s="25"/>
      <c r="D6" s="89"/>
      <c r="E6" s="25"/>
      <c r="F6" s="25"/>
      <c r="G6" s="25"/>
      <c r="H6" s="27" t="s">
        <v>34</v>
      </c>
      <c r="I6" s="89"/>
      <c r="J6" s="11"/>
    </row>
    <row r="7" spans="1:15" ht="15.75" customHeight="1">
      <c r="A7" s="4"/>
      <c r="B7" s="40"/>
      <c r="C7" s="90"/>
      <c r="D7" s="78"/>
      <c r="E7" s="32"/>
      <c r="F7" s="32"/>
      <c r="G7" s="32"/>
      <c r="H7" s="34"/>
      <c r="I7" s="32"/>
      <c r="J7" s="49"/>
    </row>
    <row r="8" spans="1:15" ht="24" hidden="1" customHeight="1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>
      <c r="A11" s="4"/>
      <c r="B11" s="45" t="s">
        <v>18</v>
      </c>
      <c r="C11" s="5"/>
      <c r="D11" s="237"/>
      <c r="E11" s="237"/>
      <c r="F11" s="237"/>
      <c r="G11" s="237"/>
      <c r="H11" s="27" t="s">
        <v>33</v>
      </c>
      <c r="I11" s="92"/>
      <c r="J11" s="11"/>
    </row>
    <row r="12" spans="1:15" ht="15.75" customHeight="1">
      <c r="A12" s="4"/>
      <c r="B12" s="39"/>
      <c r="C12" s="25"/>
      <c r="D12" s="222"/>
      <c r="E12" s="222"/>
      <c r="F12" s="222"/>
      <c r="G12" s="222"/>
      <c r="H12" s="27" t="s">
        <v>34</v>
      </c>
      <c r="I12" s="92"/>
      <c r="J12" s="11"/>
    </row>
    <row r="13" spans="1:15" ht="15.75" customHeight="1">
      <c r="A13" s="4"/>
      <c r="B13" s="40"/>
      <c r="C13" s="91"/>
      <c r="D13" s="223"/>
      <c r="E13" s="223"/>
      <c r="F13" s="223"/>
      <c r="G13" s="223"/>
      <c r="H13" s="28"/>
      <c r="I13" s="32"/>
      <c r="J13" s="49"/>
    </row>
    <row r="14" spans="1:15" ht="24" hidden="1" customHeight="1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>
      <c r="A15" s="4"/>
      <c r="B15" s="50" t="s">
        <v>31</v>
      </c>
      <c r="C15" s="70"/>
      <c r="D15" s="51"/>
      <c r="E15" s="245"/>
      <c r="F15" s="245"/>
      <c r="G15" s="218"/>
      <c r="H15" s="218"/>
      <c r="I15" s="218" t="s">
        <v>28</v>
      </c>
      <c r="J15" s="219"/>
    </row>
    <row r="16" spans="1:15" ht="23.25" customHeight="1">
      <c r="A16" s="139" t="s">
        <v>23</v>
      </c>
      <c r="B16" s="140" t="s">
        <v>23</v>
      </c>
      <c r="C16" s="56"/>
      <c r="D16" s="57"/>
      <c r="E16" s="220"/>
      <c r="F16" s="221"/>
      <c r="G16" s="220"/>
      <c r="H16" s="221"/>
      <c r="I16" s="220">
        <f>SUMIF(F47:F63,A16,I47:I63)+SUMIF(F47:F63,"PSU",I47:I63)</f>
        <v>0</v>
      </c>
      <c r="J16" s="234"/>
    </row>
    <row r="17" spans="1:10" ht="23.25" customHeight="1">
      <c r="A17" s="139" t="s">
        <v>24</v>
      </c>
      <c r="B17" s="140" t="s">
        <v>24</v>
      </c>
      <c r="C17" s="56"/>
      <c r="D17" s="57"/>
      <c r="E17" s="220"/>
      <c r="F17" s="221"/>
      <c r="G17" s="220"/>
      <c r="H17" s="221"/>
      <c r="I17" s="220">
        <f>SUMIF(F47:F63,A17,I47:I63)</f>
        <v>0</v>
      </c>
      <c r="J17" s="234"/>
    </row>
    <row r="18" spans="1:10" ht="23.25" customHeight="1">
      <c r="A18" s="139" t="s">
        <v>25</v>
      </c>
      <c r="B18" s="140" t="s">
        <v>25</v>
      </c>
      <c r="C18" s="56"/>
      <c r="D18" s="57"/>
      <c r="E18" s="220"/>
      <c r="F18" s="221"/>
      <c r="G18" s="220"/>
      <c r="H18" s="221"/>
      <c r="I18" s="220">
        <f>SUMIF(F47:F63,A18,I47:I63)</f>
        <v>0</v>
      </c>
      <c r="J18" s="234"/>
    </row>
    <row r="19" spans="1:10" ht="23.25" customHeight="1">
      <c r="A19" s="139" t="s">
        <v>83</v>
      </c>
      <c r="B19" s="140" t="s">
        <v>26</v>
      </c>
      <c r="C19" s="56"/>
      <c r="D19" s="57"/>
      <c r="E19" s="220"/>
      <c r="F19" s="221"/>
      <c r="G19" s="220"/>
      <c r="H19" s="221"/>
      <c r="I19" s="220">
        <f>SUMIF(F47:F63,A19,I47:I63)</f>
        <v>0</v>
      </c>
      <c r="J19" s="234"/>
    </row>
    <row r="20" spans="1:10" ht="23.25" customHeight="1">
      <c r="A20" s="139" t="s">
        <v>82</v>
      </c>
      <c r="B20" s="140" t="s">
        <v>27</v>
      </c>
      <c r="C20" s="56"/>
      <c r="D20" s="57"/>
      <c r="E20" s="220"/>
      <c r="F20" s="221"/>
      <c r="G20" s="220"/>
      <c r="H20" s="221"/>
      <c r="I20" s="220">
        <f>SUMIF(F47:F63,A20,I47:I63)</f>
        <v>0</v>
      </c>
      <c r="J20" s="234"/>
    </row>
    <row r="21" spans="1:10" ht="23.25" customHeight="1">
      <c r="A21" s="4"/>
      <c r="B21" s="72" t="s">
        <v>28</v>
      </c>
      <c r="C21" s="73"/>
      <c r="D21" s="74"/>
      <c r="E21" s="235"/>
      <c r="F21" s="236"/>
      <c r="G21" s="235"/>
      <c r="H21" s="236"/>
      <c r="I21" s="235">
        <f>SUM(I16:J20)</f>
        <v>0</v>
      </c>
      <c r="J21" s="241"/>
    </row>
    <row r="22" spans="1:10" ht="33" customHeight="1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>
      <c r="A23" s="4"/>
      <c r="B23" s="55" t="s">
        <v>11</v>
      </c>
      <c r="C23" s="56"/>
      <c r="D23" s="57"/>
      <c r="E23" s="58">
        <v>15</v>
      </c>
      <c r="F23" s="59" t="s">
        <v>0</v>
      </c>
      <c r="G23" s="232">
        <f>ZakladDPHSniVypocet</f>
        <v>0</v>
      </c>
      <c r="H23" s="233"/>
      <c r="I23" s="233"/>
      <c r="J23" s="60" t="str">
        <f t="shared" ref="J23:J28" si="0">Mena</f>
        <v>CZK</v>
      </c>
    </row>
    <row r="24" spans="1:10" ht="23.25" customHeight="1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239">
        <f>ZakladDPHSni*SazbaDPH1/100</f>
        <v>0</v>
      </c>
      <c r="H24" s="240"/>
      <c r="I24" s="240"/>
      <c r="J24" s="60" t="str">
        <f t="shared" si="0"/>
        <v>CZK</v>
      </c>
    </row>
    <row r="25" spans="1:10" ht="23.25" customHeight="1">
      <c r="A25" s="4"/>
      <c r="B25" s="55" t="s">
        <v>13</v>
      </c>
      <c r="C25" s="56"/>
      <c r="D25" s="57"/>
      <c r="E25" s="58">
        <v>21</v>
      </c>
      <c r="F25" s="59" t="s">
        <v>0</v>
      </c>
      <c r="G25" s="232">
        <f>ZakladDPHZaklVypocet</f>
        <v>0</v>
      </c>
      <c r="H25" s="233"/>
      <c r="I25" s="233"/>
      <c r="J25" s="60" t="str">
        <f t="shared" si="0"/>
        <v>CZK</v>
      </c>
    </row>
    <row r="26" spans="1:10" ht="23.25" customHeight="1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228">
        <f>ZakladDPHZakl*SazbaDPH2/100</f>
        <v>0</v>
      </c>
      <c r="H26" s="229"/>
      <c r="I26" s="229"/>
      <c r="J26" s="54" t="str">
        <f t="shared" si="0"/>
        <v>CZK</v>
      </c>
    </row>
    <row r="27" spans="1:10" ht="23.25" customHeight="1" thickBot="1">
      <c r="A27" s="4"/>
      <c r="B27" s="46" t="s">
        <v>4</v>
      </c>
      <c r="C27" s="20"/>
      <c r="D27" s="23"/>
      <c r="E27" s="20"/>
      <c r="F27" s="21"/>
      <c r="G27" s="230">
        <f>0</f>
        <v>0</v>
      </c>
      <c r="H27" s="230"/>
      <c r="I27" s="230"/>
      <c r="J27" s="61" t="str">
        <f t="shared" si="0"/>
        <v>CZK</v>
      </c>
    </row>
    <row r="28" spans="1:10" ht="27.75" hidden="1" customHeight="1" thickBot="1">
      <c r="A28" s="4"/>
      <c r="B28" s="111" t="s">
        <v>22</v>
      </c>
      <c r="C28" s="112"/>
      <c r="D28" s="112"/>
      <c r="E28" s="113"/>
      <c r="F28" s="114"/>
      <c r="G28" s="217">
        <f>ZakladDPHSniVypocet+ZakladDPHZaklVypocet</f>
        <v>0</v>
      </c>
      <c r="H28" s="217"/>
      <c r="I28" s="217"/>
      <c r="J28" s="115" t="str">
        <f t="shared" si="0"/>
        <v>CZK</v>
      </c>
    </row>
    <row r="29" spans="1:10" ht="27.75" customHeight="1" thickBot="1">
      <c r="A29" s="4"/>
      <c r="B29" s="111" t="s">
        <v>35</v>
      </c>
      <c r="C29" s="116"/>
      <c r="D29" s="116"/>
      <c r="E29" s="116"/>
      <c r="F29" s="116"/>
      <c r="G29" s="231">
        <f>ZakladDPHSni+DPHSni+ZakladDPHZakl+DPHZakl+Zaokrouhleni</f>
        <v>0</v>
      </c>
      <c r="H29" s="231"/>
      <c r="I29" s="231"/>
      <c r="J29" s="117" t="s">
        <v>49</v>
      </c>
    </row>
    <row r="30" spans="1:10" ht="12.75" customHeight="1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>
      <c r="A32" s="4"/>
      <c r="B32" s="24"/>
      <c r="C32" s="19" t="s">
        <v>10</v>
      </c>
      <c r="D32" s="37"/>
      <c r="E32" s="37"/>
      <c r="F32" s="19" t="s">
        <v>9</v>
      </c>
      <c r="G32" s="37"/>
      <c r="H32" s="38"/>
      <c r="I32" s="37"/>
      <c r="J32" s="12"/>
    </row>
    <row r="33" spans="1:10" ht="47.25" customHeight="1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>
      <c r="A34" s="29"/>
      <c r="B34" s="29"/>
      <c r="C34" s="30"/>
      <c r="D34" s="224"/>
      <c r="E34" s="224"/>
      <c r="F34" s="30"/>
      <c r="G34" s="224"/>
      <c r="H34" s="224"/>
      <c r="I34" s="224"/>
      <c r="J34" s="36"/>
    </row>
    <row r="35" spans="1:10" ht="12.75" customHeight="1">
      <c r="A35" s="4"/>
      <c r="B35" s="4"/>
      <c r="C35" s="5"/>
      <c r="D35" s="238" t="s">
        <v>2</v>
      </c>
      <c r="E35" s="238"/>
      <c r="F35" s="5"/>
      <c r="G35" s="43"/>
      <c r="H35" s="13" t="s">
        <v>3</v>
      </c>
      <c r="I35" s="43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5" t="s">
        <v>15</v>
      </c>
      <c r="C37" s="3"/>
      <c r="D37" s="3"/>
      <c r="E37" s="3"/>
      <c r="F37" s="103"/>
      <c r="G37" s="103"/>
      <c r="H37" s="103"/>
      <c r="I37" s="103"/>
      <c r="J37" s="3"/>
    </row>
    <row r="38" spans="1:10" ht="25.5" hidden="1" customHeight="1">
      <c r="A38" s="95" t="s">
        <v>37</v>
      </c>
      <c r="B38" s="97" t="s">
        <v>16</v>
      </c>
      <c r="C38" s="98" t="s">
        <v>5</v>
      </c>
      <c r="D38" s="99"/>
      <c r="E38" s="99"/>
      <c r="F38" s="104" t="str">
        <f>B23</f>
        <v>Základ pro sníženou DPH</v>
      </c>
      <c r="G38" s="104" t="str">
        <f>B25</f>
        <v>Základ pro základní DPH</v>
      </c>
      <c r="H38" s="105" t="s">
        <v>17</v>
      </c>
      <c r="I38" s="105" t="s">
        <v>1</v>
      </c>
      <c r="J38" s="100" t="s">
        <v>0</v>
      </c>
    </row>
    <row r="39" spans="1:10" ht="25.5" hidden="1" customHeight="1">
      <c r="A39" s="95">
        <v>1</v>
      </c>
      <c r="B39" s="101" t="s">
        <v>47</v>
      </c>
      <c r="C39" s="208" t="s">
        <v>46</v>
      </c>
      <c r="D39" s="209"/>
      <c r="E39" s="209"/>
      <c r="F39" s="106">
        <f>'Rozpočet Pol'!AC81</f>
        <v>0</v>
      </c>
      <c r="G39" s="107">
        <f>'Rozpočet Pol'!AD81</f>
        <v>0</v>
      </c>
      <c r="H39" s="108">
        <f>(F39*SazbaDPH1/100)+(G39*SazbaDPH2/100)</f>
        <v>0</v>
      </c>
      <c r="I39" s="108">
        <f>F39+G39+H39</f>
        <v>0</v>
      </c>
      <c r="J39" s="102" t="str">
        <f>IF(CenaCelkemVypocet=0,"",I39/CenaCelkemVypocet*100)</f>
        <v/>
      </c>
    </row>
    <row r="40" spans="1:10" ht="25.5" hidden="1" customHeight="1">
      <c r="A40" s="95"/>
      <c r="B40" s="210" t="s">
        <v>48</v>
      </c>
      <c r="C40" s="211"/>
      <c r="D40" s="211"/>
      <c r="E40" s="212"/>
      <c r="F40" s="109">
        <f>SUMIF(A39:A39,"=1",F39:F39)</f>
        <v>0</v>
      </c>
      <c r="G40" s="110">
        <f>SUMIF(A39:A39,"=1",G39:G39)</f>
        <v>0</v>
      </c>
      <c r="H40" s="110">
        <f>SUMIF(A39:A39,"=1",H39:H39)</f>
        <v>0</v>
      </c>
      <c r="I40" s="110">
        <f>SUMIF(A39:A39,"=1",I39:I39)</f>
        <v>0</v>
      </c>
      <c r="J40" s="96">
        <f>SUMIF(A39:A39,"=1",J39:J39)</f>
        <v>0</v>
      </c>
    </row>
    <row r="44" spans="1:10" ht="15.6">
      <c r="B44" s="118" t="s">
        <v>50</v>
      </c>
    </row>
    <row r="46" spans="1:10" ht="25.5" customHeight="1">
      <c r="A46" s="119"/>
      <c r="B46" s="123" t="s">
        <v>16</v>
      </c>
      <c r="C46" s="123" t="s">
        <v>5</v>
      </c>
      <c r="D46" s="124"/>
      <c r="E46" s="124"/>
      <c r="F46" s="127" t="s">
        <v>51</v>
      </c>
      <c r="G46" s="127"/>
      <c r="H46" s="127"/>
      <c r="I46" s="213" t="s">
        <v>28</v>
      </c>
      <c r="J46" s="213"/>
    </row>
    <row r="47" spans="1:10" ht="25.5" customHeight="1">
      <c r="A47" s="120"/>
      <c r="B47" s="128" t="s">
        <v>52</v>
      </c>
      <c r="C47" s="215" t="s">
        <v>53</v>
      </c>
      <c r="D47" s="216"/>
      <c r="E47" s="216"/>
      <c r="F47" s="130" t="s">
        <v>23</v>
      </c>
      <c r="G47" s="131"/>
      <c r="H47" s="131"/>
      <c r="I47" s="214">
        <f>'Rozpočet Pol'!G8</f>
        <v>0</v>
      </c>
      <c r="J47" s="214"/>
    </row>
    <row r="48" spans="1:10" ht="25.5" customHeight="1">
      <c r="A48" s="120"/>
      <c r="B48" s="122" t="s">
        <v>54</v>
      </c>
      <c r="C48" s="203" t="s">
        <v>55</v>
      </c>
      <c r="D48" s="204"/>
      <c r="E48" s="204"/>
      <c r="F48" s="132" t="s">
        <v>23</v>
      </c>
      <c r="G48" s="133"/>
      <c r="H48" s="133"/>
      <c r="I48" s="202">
        <f>'Rozpočet Pol'!G10</f>
        <v>0</v>
      </c>
      <c r="J48" s="202"/>
    </row>
    <row r="49" spans="1:10" ht="25.5" customHeight="1">
      <c r="A49" s="120"/>
      <c r="B49" s="122" t="s">
        <v>56</v>
      </c>
      <c r="C49" s="203" t="s">
        <v>57</v>
      </c>
      <c r="D49" s="204"/>
      <c r="E49" s="204"/>
      <c r="F49" s="132" t="s">
        <v>23</v>
      </c>
      <c r="G49" s="133"/>
      <c r="H49" s="133"/>
      <c r="I49" s="202">
        <f>'Rozpočet Pol'!G12</f>
        <v>0</v>
      </c>
      <c r="J49" s="202"/>
    </row>
    <row r="50" spans="1:10" ht="25.5" customHeight="1">
      <c r="A50" s="120"/>
      <c r="B50" s="122" t="s">
        <v>58</v>
      </c>
      <c r="C50" s="203" t="s">
        <v>59</v>
      </c>
      <c r="D50" s="204"/>
      <c r="E50" s="204"/>
      <c r="F50" s="132" t="s">
        <v>23</v>
      </c>
      <c r="G50" s="133"/>
      <c r="H50" s="133"/>
      <c r="I50" s="202">
        <f>'Rozpočet Pol'!G14</f>
        <v>0</v>
      </c>
      <c r="J50" s="202"/>
    </row>
    <row r="51" spans="1:10" ht="25.5" customHeight="1">
      <c r="A51" s="120"/>
      <c r="B51" s="122" t="s">
        <v>60</v>
      </c>
      <c r="C51" s="203" t="s">
        <v>61</v>
      </c>
      <c r="D51" s="204"/>
      <c r="E51" s="204"/>
      <c r="F51" s="132" t="s">
        <v>23</v>
      </c>
      <c r="G51" s="133"/>
      <c r="H51" s="133"/>
      <c r="I51" s="202">
        <f>'Rozpočet Pol'!G19</f>
        <v>0</v>
      </c>
      <c r="J51" s="202"/>
    </row>
    <row r="52" spans="1:10" ht="25.5" customHeight="1">
      <c r="A52" s="120"/>
      <c r="B52" s="122" t="s">
        <v>62</v>
      </c>
      <c r="C52" s="203" t="s">
        <v>63</v>
      </c>
      <c r="D52" s="204"/>
      <c r="E52" s="204"/>
      <c r="F52" s="132" t="s">
        <v>23</v>
      </c>
      <c r="G52" s="133"/>
      <c r="H52" s="133"/>
      <c r="I52" s="202">
        <f>'Rozpočet Pol'!G22</f>
        <v>0</v>
      </c>
      <c r="J52" s="202"/>
    </row>
    <row r="53" spans="1:10" ht="25.5" customHeight="1">
      <c r="A53" s="120"/>
      <c r="B53" s="122" t="s">
        <v>64</v>
      </c>
      <c r="C53" s="203" t="s">
        <v>65</v>
      </c>
      <c r="D53" s="204"/>
      <c r="E53" s="204"/>
      <c r="F53" s="132" t="s">
        <v>23</v>
      </c>
      <c r="G53" s="133"/>
      <c r="H53" s="133"/>
      <c r="I53" s="202">
        <f>'Rozpočet Pol'!G27</f>
        <v>0</v>
      </c>
      <c r="J53" s="202"/>
    </row>
    <row r="54" spans="1:10" ht="25.5" customHeight="1">
      <c r="A54" s="120"/>
      <c r="B54" s="122" t="s">
        <v>66</v>
      </c>
      <c r="C54" s="203" t="s">
        <v>67</v>
      </c>
      <c r="D54" s="204"/>
      <c r="E54" s="204"/>
      <c r="F54" s="132" t="s">
        <v>23</v>
      </c>
      <c r="G54" s="133"/>
      <c r="H54" s="133"/>
      <c r="I54" s="202">
        <f>'Rozpočet Pol'!G29</f>
        <v>0</v>
      </c>
      <c r="J54" s="202"/>
    </row>
    <row r="55" spans="1:10" ht="25.5" customHeight="1">
      <c r="A55" s="120"/>
      <c r="B55" s="122" t="s">
        <v>68</v>
      </c>
      <c r="C55" s="203" t="s">
        <v>69</v>
      </c>
      <c r="D55" s="204"/>
      <c r="E55" s="204"/>
      <c r="F55" s="132" t="s">
        <v>24</v>
      </c>
      <c r="G55" s="133"/>
      <c r="H55" s="133"/>
      <c r="I55" s="202">
        <f>'Rozpočet Pol'!G31</f>
        <v>0</v>
      </c>
      <c r="J55" s="202"/>
    </row>
    <row r="56" spans="1:10" ht="25.5" customHeight="1">
      <c r="A56" s="120"/>
      <c r="B56" s="122" t="s">
        <v>70</v>
      </c>
      <c r="C56" s="203" t="s">
        <v>71</v>
      </c>
      <c r="D56" s="204"/>
      <c r="E56" s="204"/>
      <c r="F56" s="132" t="s">
        <v>24</v>
      </c>
      <c r="G56" s="133"/>
      <c r="H56" s="133"/>
      <c r="I56" s="202">
        <f>'Rozpočet Pol'!G34</f>
        <v>0</v>
      </c>
      <c r="J56" s="202"/>
    </row>
    <row r="57" spans="1:10" ht="25.5" customHeight="1">
      <c r="A57" s="120"/>
      <c r="B57" s="122" t="s">
        <v>72</v>
      </c>
      <c r="C57" s="203" t="s">
        <v>73</v>
      </c>
      <c r="D57" s="204"/>
      <c r="E57" s="204"/>
      <c r="F57" s="132" t="s">
        <v>24</v>
      </c>
      <c r="G57" s="133"/>
      <c r="H57" s="133"/>
      <c r="I57" s="202">
        <f>'Rozpočet Pol'!G44</f>
        <v>0</v>
      </c>
      <c r="J57" s="202"/>
    </row>
    <row r="58" spans="1:10" ht="25.5" customHeight="1">
      <c r="A58" s="120"/>
      <c r="B58" s="122" t="s">
        <v>74</v>
      </c>
      <c r="C58" s="203" t="s">
        <v>75</v>
      </c>
      <c r="D58" s="204"/>
      <c r="E58" s="204"/>
      <c r="F58" s="132" t="s">
        <v>24</v>
      </c>
      <c r="G58" s="133"/>
      <c r="H58" s="133"/>
      <c r="I58" s="202">
        <f>'Rozpočet Pol'!G48</f>
        <v>0</v>
      </c>
      <c r="J58" s="202"/>
    </row>
    <row r="59" spans="1:10" ht="25.5" customHeight="1">
      <c r="A59" s="120"/>
      <c r="B59" s="122" t="s">
        <v>76</v>
      </c>
      <c r="C59" s="203" t="s">
        <v>77</v>
      </c>
      <c r="D59" s="204"/>
      <c r="E59" s="204"/>
      <c r="F59" s="132" t="s">
        <v>24</v>
      </c>
      <c r="G59" s="133"/>
      <c r="H59" s="133"/>
      <c r="I59" s="202">
        <f>'Rozpočet Pol'!G55</f>
        <v>0</v>
      </c>
      <c r="J59" s="202"/>
    </row>
    <row r="60" spans="1:10" ht="25.5" customHeight="1">
      <c r="A60" s="120"/>
      <c r="B60" s="122" t="s">
        <v>78</v>
      </c>
      <c r="C60" s="203" t="s">
        <v>79</v>
      </c>
      <c r="D60" s="204"/>
      <c r="E60" s="204"/>
      <c r="F60" s="132" t="s">
        <v>24</v>
      </c>
      <c r="G60" s="133"/>
      <c r="H60" s="133"/>
      <c r="I60" s="202">
        <f>'Rozpočet Pol'!G60</f>
        <v>0</v>
      </c>
      <c r="J60" s="202"/>
    </row>
    <row r="61" spans="1:10" ht="25.5" customHeight="1">
      <c r="A61" s="120"/>
      <c r="B61" s="122" t="s">
        <v>80</v>
      </c>
      <c r="C61" s="203" t="s">
        <v>81</v>
      </c>
      <c r="D61" s="204"/>
      <c r="E61" s="204"/>
      <c r="F61" s="132" t="s">
        <v>23</v>
      </c>
      <c r="G61" s="133"/>
      <c r="H61" s="133"/>
      <c r="I61" s="202">
        <f>'Rozpočet Pol'!G63</f>
        <v>0</v>
      </c>
      <c r="J61" s="202"/>
    </row>
    <row r="62" spans="1:10" ht="25.5" customHeight="1">
      <c r="A62" s="120"/>
      <c r="B62" s="122" t="s">
        <v>82</v>
      </c>
      <c r="C62" s="203" t="s">
        <v>27</v>
      </c>
      <c r="D62" s="204"/>
      <c r="E62" s="204"/>
      <c r="F62" s="132" t="s">
        <v>82</v>
      </c>
      <c r="G62" s="133"/>
      <c r="H62" s="133"/>
      <c r="I62" s="202">
        <f>'Rozpočet Pol'!G70</f>
        <v>0</v>
      </c>
      <c r="J62" s="202"/>
    </row>
    <row r="63" spans="1:10" ht="25.5" customHeight="1">
      <c r="A63" s="120"/>
      <c r="B63" s="129" t="s">
        <v>83</v>
      </c>
      <c r="C63" s="199" t="s">
        <v>26</v>
      </c>
      <c r="D63" s="200"/>
      <c r="E63" s="200"/>
      <c r="F63" s="134" t="s">
        <v>83</v>
      </c>
      <c r="G63" s="135"/>
      <c r="H63" s="135"/>
      <c r="I63" s="198">
        <f>'Rozpočet Pol'!G72</f>
        <v>0</v>
      </c>
      <c r="J63" s="198"/>
    </row>
    <row r="64" spans="1:10" ht="25.5" customHeight="1">
      <c r="A64" s="121"/>
      <c r="B64" s="125" t="s">
        <v>1</v>
      </c>
      <c r="C64" s="125"/>
      <c r="D64" s="126"/>
      <c r="E64" s="126"/>
      <c r="F64" s="136"/>
      <c r="G64" s="137"/>
      <c r="H64" s="137"/>
      <c r="I64" s="201">
        <f>SUM(I47:I63)</f>
        <v>0</v>
      </c>
      <c r="J64" s="201"/>
    </row>
    <row r="65" spans="6:10">
      <c r="F65" s="138"/>
      <c r="G65" s="94"/>
      <c r="H65" s="138"/>
      <c r="I65" s="94"/>
      <c r="J65" s="94"/>
    </row>
    <row r="66" spans="6:10">
      <c r="F66" s="138"/>
      <c r="G66" s="94"/>
      <c r="H66" s="138"/>
      <c r="I66" s="94"/>
      <c r="J66" s="94"/>
    </row>
    <row r="67" spans="6:10">
      <c r="F67" s="138"/>
      <c r="G67" s="94"/>
      <c r="H67" s="138"/>
      <c r="I67" s="94"/>
      <c r="J67" s="9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5"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D35:E35"/>
    <mergeCell ref="G19:H19"/>
    <mergeCell ref="G20:H20"/>
    <mergeCell ref="I48:J48"/>
    <mergeCell ref="C48:E48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I58:J58"/>
    <mergeCell ref="C58:E58"/>
    <mergeCell ref="I59:J59"/>
    <mergeCell ref="C59:E59"/>
    <mergeCell ref="I63:J63"/>
    <mergeCell ref="C63:E63"/>
    <mergeCell ref="I64:J64"/>
    <mergeCell ref="I60:J60"/>
    <mergeCell ref="C60:E60"/>
    <mergeCell ref="I61:J61"/>
    <mergeCell ref="C61:E61"/>
    <mergeCell ref="I62:J62"/>
    <mergeCell ref="C62:E6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>
      <c r="A1" s="246" t="s">
        <v>6</v>
      </c>
      <c r="B1" s="246"/>
      <c r="C1" s="247"/>
      <c r="D1" s="246"/>
      <c r="E1" s="246"/>
      <c r="F1" s="246"/>
      <c r="G1" s="246"/>
    </row>
    <row r="2" spans="1:7" ht="24.9" customHeight="1">
      <c r="A2" s="77" t="s">
        <v>41</v>
      </c>
      <c r="B2" s="76"/>
      <c r="C2" s="248"/>
      <c r="D2" s="248"/>
      <c r="E2" s="248"/>
      <c r="F2" s="248"/>
      <c r="G2" s="249"/>
    </row>
    <row r="3" spans="1:7" ht="24.9" hidden="1" customHeight="1">
      <c r="A3" s="77" t="s">
        <v>7</v>
      </c>
      <c r="B3" s="76"/>
      <c r="C3" s="248"/>
      <c r="D3" s="248"/>
      <c r="E3" s="248"/>
      <c r="F3" s="248"/>
      <c r="G3" s="249"/>
    </row>
    <row r="4" spans="1:7" ht="24.9" hidden="1" customHeight="1">
      <c r="A4" s="77" t="s">
        <v>8</v>
      </c>
      <c r="B4" s="76"/>
      <c r="C4" s="248"/>
      <c r="D4" s="248"/>
      <c r="E4" s="248"/>
      <c r="F4" s="248"/>
      <c r="G4" s="249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91"/>
  <sheetViews>
    <sheetView workbookViewId="0">
      <selection sqref="A1:G1"/>
    </sheetView>
  </sheetViews>
  <sheetFormatPr defaultRowHeight="13.2" outlineLevelRow="1"/>
  <cols>
    <col min="1" max="1" width="4.33203125" customWidth="1"/>
    <col min="2" max="2" width="14.44140625" style="93" customWidth="1"/>
    <col min="3" max="3" width="38.33203125" style="93" customWidth="1"/>
    <col min="4" max="4" width="4.5546875" customWidth="1"/>
    <col min="5" max="5" width="10.5546875" customWidth="1"/>
    <col min="6" max="6" width="9.88671875" customWidth="1"/>
    <col min="7" max="7" width="12.6640625" customWidth="1"/>
    <col min="8" max="21" width="0" hidden="1" customWidth="1"/>
    <col min="29" max="39" width="0" hidden="1" customWidth="1"/>
  </cols>
  <sheetData>
    <row r="1" spans="1:60" ht="15.75" customHeight="1">
      <c r="A1" s="250" t="s">
        <v>6</v>
      </c>
      <c r="B1" s="250"/>
      <c r="C1" s="250"/>
      <c r="D1" s="250"/>
      <c r="E1" s="250"/>
      <c r="F1" s="250"/>
      <c r="G1" s="250"/>
      <c r="AE1" t="s">
        <v>85</v>
      </c>
    </row>
    <row r="2" spans="1:60" ht="24.9" customHeight="1">
      <c r="A2" s="143" t="s">
        <v>84</v>
      </c>
      <c r="B2" s="141"/>
      <c r="C2" s="251" t="s">
        <v>46</v>
      </c>
      <c r="D2" s="252"/>
      <c r="E2" s="252"/>
      <c r="F2" s="252"/>
      <c r="G2" s="253"/>
      <c r="AE2" t="s">
        <v>86</v>
      </c>
    </row>
    <row r="3" spans="1:60" ht="24.9" customHeight="1">
      <c r="A3" s="144" t="s">
        <v>7</v>
      </c>
      <c r="B3" s="142"/>
      <c r="C3" s="254" t="s">
        <v>43</v>
      </c>
      <c r="D3" s="255"/>
      <c r="E3" s="255"/>
      <c r="F3" s="255"/>
      <c r="G3" s="256"/>
      <c r="AE3" t="s">
        <v>87</v>
      </c>
    </row>
    <row r="4" spans="1:60" ht="24.9" hidden="1" customHeight="1">
      <c r="A4" s="144" t="s">
        <v>8</v>
      </c>
      <c r="B4" s="142"/>
      <c r="C4" s="254"/>
      <c r="D4" s="255"/>
      <c r="E4" s="255"/>
      <c r="F4" s="255"/>
      <c r="G4" s="256"/>
      <c r="AE4" t="s">
        <v>88</v>
      </c>
    </row>
    <row r="5" spans="1:60" hidden="1">
      <c r="A5" s="145" t="s">
        <v>89</v>
      </c>
      <c r="B5" s="146"/>
      <c r="C5" s="147"/>
      <c r="D5" s="148"/>
      <c r="E5" s="148"/>
      <c r="F5" s="148"/>
      <c r="G5" s="149"/>
      <c r="AE5" t="s">
        <v>90</v>
      </c>
    </row>
    <row r="7" spans="1:60" ht="39.6">
      <c r="A7" s="154" t="s">
        <v>91</v>
      </c>
      <c r="B7" s="155" t="s">
        <v>92</v>
      </c>
      <c r="C7" s="155" t="s">
        <v>93</v>
      </c>
      <c r="D7" s="154" t="s">
        <v>94</v>
      </c>
      <c r="E7" s="154" t="s">
        <v>95</v>
      </c>
      <c r="F7" s="150" t="s">
        <v>96</v>
      </c>
      <c r="G7" s="171" t="s">
        <v>28</v>
      </c>
      <c r="H7" s="172" t="s">
        <v>29</v>
      </c>
      <c r="I7" s="172" t="s">
        <v>97</v>
      </c>
      <c r="J7" s="172" t="s">
        <v>30</v>
      </c>
      <c r="K7" s="172" t="s">
        <v>98</v>
      </c>
      <c r="L7" s="172" t="s">
        <v>99</v>
      </c>
      <c r="M7" s="172" t="s">
        <v>100</v>
      </c>
      <c r="N7" s="172" t="s">
        <v>101</v>
      </c>
      <c r="O7" s="172" t="s">
        <v>102</v>
      </c>
      <c r="P7" s="172" t="s">
        <v>103</v>
      </c>
      <c r="Q7" s="172" t="s">
        <v>104</v>
      </c>
      <c r="R7" s="172" t="s">
        <v>105</v>
      </c>
      <c r="S7" s="172" t="s">
        <v>106</v>
      </c>
      <c r="T7" s="172" t="s">
        <v>107</v>
      </c>
      <c r="U7" s="157" t="s">
        <v>108</v>
      </c>
    </row>
    <row r="8" spans="1:60">
      <c r="A8" s="173" t="s">
        <v>109</v>
      </c>
      <c r="B8" s="174" t="s">
        <v>52</v>
      </c>
      <c r="C8" s="175" t="s">
        <v>53</v>
      </c>
      <c r="D8" s="176"/>
      <c r="E8" s="177"/>
      <c r="F8" s="178"/>
      <c r="G8" s="178">
        <f>SUMIF(AE9:AE9,"&lt;&gt;NOR",G9:G9)</f>
        <v>0</v>
      </c>
      <c r="H8" s="178"/>
      <c r="I8" s="178">
        <f>SUM(I9:I9)</f>
        <v>0</v>
      </c>
      <c r="J8" s="178"/>
      <c r="K8" s="178">
        <f>SUM(K9:K9)</f>
        <v>0</v>
      </c>
      <c r="L8" s="178"/>
      <c r="M8" s="178">
        <f>SUM(M9:M9)</f>
        <v>0</v>
      </c>
      <c r="N8" s="156"/>
      <c r="O8" s="156">
        <f>SUM(O9:O9)</f>
        <v>0.73090999999999995</v>
      </c>
      <c r="P8" s="156"/>
      <c r="Q8" s="156">
        <f>SUM(Q9:Q9)</f>
        <v>0</v>
      </c>
      <c r="R8" s="156"/>
      <c r="S8" s="156"/>
      <c r="T8" s="173"/>
      <c r="U8" s="156">
        <f>SUM(U9:U9)</f>
        <v>19.66</v>
      </c>
      <c r="AE8" t="s">
        <v>110</v>
      </c>
    </row>
    <row r="9" spans="1:60" ht="20.399999999999999" outlineLevel="1">
      <c r="A9" s="152">
        <v>1</v>
      </c>
      <c r="B9" s="158" t="s">
        <v>111</v>
      </c>
      <c r="C9" s="191" t="s">
        <v>112</v>
      </c>
      <c r="D9" s="160" t="s">
        <v>113</v>
      </c>
      <c r="E9" s="166">
        <v>15.275</v>
      </c>
      <c r="F9" s="168">
        <f>H9+J9</f>
        <v>0</v>
      </c>
      <c r="G9" s="169">
        <f>ROUND(E9*F9,2)</f>
        <v>0</v>
      </c>
      <c r="H9" s="169"/>
      <c r="I9" s="169">
        <f>ROUND(E9*H9,2)</f>
        <v>0</v>
      </c>
      <c r="J9" s="169"/>
      <c r="K9" s="169">
        <f>ROUND(E9*J9,2)</f>
        <v>0</v>
      </c>
      <c r="L9" s="169">
        <v>21</v>
      </c>
      <c r="M9" s="169">
        <f>G9*(1+L9/100)</f>
        <v>0</v>
      </c>
      <c r="N9" s="161">
        <v>4.7849999999999997E-2</v>
      </c>
      <c r="O9" s="161">
        <f>ROUND(E9*N9,5)</f>
        <v>0.73090999999999995</v>
      </c>
      <c r="P9" s="161">
        <v>0</v>
      </c>
      <c r="Q9" s="161">
        <f>ROUND(E9*P9,5)</f>
        <v>0</v>
      </c>
      <c r="R9" s="161"/>
      <c r="S9" s="161"/>
      <c r="T9" s="162">
        <v>1.2869999999999999</v>
      </c>
      <c r="U9" s="161">
        <f>ROUND(E9*T9,2)</f>
        <v>19.66</v>
      </c>
      <c r="V9" s="151"/>
      <c r="W9" s="151"/>
      <c r="X9" s="151"/>
      <c r="Y9" s="151"/>
      <c r="Z9" s="151"/>
      <c r="AA9" s="151"/>
      <c r="AB9" s="151"/>
      <c r="AC9" s="151"/>
      <c r="AD9" s="151"/>
      <c r="AE9" s="151" t="s">
        <v>114</v>
      </c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>
      <c r="A10" s="153" t="s">
        <v>109</v>
      </c>
      <c r="B10" s="159" t="s">
        <v>54</v>
      </c>
      <c r="C10" s="192" t="s">
        <v>55</v>
      </c>
      <c r="D10" s="163"/>
      <c r="E10" s="167"/>
      <c r="F10" s="170"/>
      <c r="G10" s="170">
        <f>SUMIF(AE11:AE11,"&lt;&gt;NOR",G11:G11)</f>
        <v>0</v>
      </c>
      <c r="H10" s="170"/>
      <c r="I10" s="170">
        <f>SUM(I11:I11)</f>
        <v>0</v>
      </c>
      <c r="J10" s="170"/>
      <c r="K10" s="170">
        <f>SUM(K11:K11)</f>
        <v>0</v>
      </c>
      <c r="L10" s="170"/>
      <c r="M10" s="170">
        <f>SUM(M11:M11)</f>
        <v>0</v>
      </c>
      <c r="N10" s="164"/>
      <c r="O10" s="164">
        <f>SUM(O11:O11)</f>
        <v>0.17144999999999999</v>
      </c>
      <c r="P10" s="164"/>
      <c r="Q10" s="164">
        <f>SUM(Q11:Q11)</f>
        <v>0</v>
      </c>
      <c r="R10" s="164"/>
      <c r="S10" s="164"/>
      <c r="T10" s="165"/>
      <c r="U10" s="164">
        <f>SUM(U11:U11)</f>
        <v>10.52</v>
      </c>
      <c r="AE10" t="s">
        <v>110</v>
      </c>
    </row>
    <row r="11" spans="1:60" ht="20.399999999999999" outlineLevel="1">
      <c r="A11" s="152">
        <v>2</v>
      </c>
      <c r="B11" s="158" t="s">
        <v>115</v>
      </c>
      <c r="C11" s="191" t="s">
        <v>116</v>
      </c>
      <c r="D11" s="160" t="s">
        <v>113</v>
      </c>
      <c r="E11" s="166">
        <v>16.190000000000001</v>
      </c>
      <c r="F11" s="168">
        <f>H11+J11</f>
        <v>0</v>
      </c>
      <c r="G11" s="169">
        <f>ROUND(E11*F11,2)</f>
        <v>0</v>
      </c>
      <c r="H11" s="169"/>
      <c r="I11" s="169">
        <f>ROUND(E11*H11,2)</f>
        <v>0</v>
      </c>
      <c r="J11" s="169"/>
      <c r="K11" s="169">
        <f>ROUND(E11*J11,2)</f>
        <v>0</v>
      </c>
      <c r="L11" s="169">
        <v>21</v>
      </c>
      <c r="M11" s="169">
        <f>G11*(1+L11/100)</f>
        <v>0</v>
      </c>
      <c r="N11" s="161">
        <v>1.059E-2</v>
      </c>
      <c r="O11" s="161">
        <f>ROUND(E11*N11,5)</f>
        <v>0.17144999999999999</v>
      </c>
      <c r="P11" s="161">
        <v>0</v>
      </c>
      <c r="Q11" s="161">
        <f>ROUND(E11*P11,5)</f>
        <v>0</v>
      </c>
      <c r="R11" s="161"/>
      <c r="S11" s="161"/>
      <c r="T11" s="162">
        <v>0.65</v>
      </c>
      <c r="U11" s="161">
        <f>ROUND(E11*T11,2)</f>
        <v>10.52</v>
      </c>
      <c r="V11" s="151"/>
      <c r="W11" s="151"/>
      <c r="X11" s="151"/>
      <c r="Y11" s="151"/>
      <c r="Z11" s="151"/>
      <c r="AA11" s="151"/>
      <c r="AB11" s="151"/>
      <c r="AC11" s="151"/>
      <c r="AD11" s="151"/>
      <c r="AE11" s="151" t="s">
        <v>114</v>
      </c>
      <c r="AF11" s="151"/>
      <c r="AG11" s="151"/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>
      <c r="A12" s="153" t="s">
        <v>109</v>
      </c>
      <c r="B12" s="159" t="s">
        <v>56</v>
      </c>
      <c r="C12" s="192" t="s">
        <v>57</v>
      </c>
      <c r="D12" s="163"/>
      <c r="E12" s="167"/>
      <c r="F12" s="170"/>
      <c r="G12" s="170">
        <f>SUMIF(AE13:AE13,"&lt;&gt;NOR",G13:G13)</f>
        <v>0</v>
      </c>
      <c r="H12" s="170"/>
      <c r="I12" s="170">
        <f>SUM(I13:I13)</f>
        <v>0</v>
      </c>
      <c r="J12" s="170"/>
      <c r="K12" s="170">
        <f>SUM(K13:K13)</f>
        <v>0</v>
      </c>
      <c r="L12" s="170"/>
      <c r="M12" s="170">
        <f>SUM(M13:M13)</f>
        <v>0</v>
      </c>
      <c r="N12" s="164"/>
      <c r="O12" s="164">
        <f>SUM(O13:O13)</f>
        <v>1.0489999999999999E-2</v>
      </c>
      <c r="P12" s="164"/>
      <c r="Q12" s="164">
        <f>SUM(Q13:Q13)</f>
        <v>0</v>
      </c>
      <c r="R12" s="164"/>
      <c r="S12" s="164"/>
      <c r="T12" s="165"/>
      <c r="U12" s="164">
        <f>SUM(U13:U13)</f>
        <v>2.29</v>
      </c>
      <c r="AE12" t="s">
        <v>110</v>
      </c>
    </row>
    <row r="13" spans="1:60" outlineLevel="1">
      <c r="A13" s="152">
        <v>3</v>
      </c>
      <c r="B13" s="158" t="s">
        <v>117</v>
      </c>
      <c r="C13" s="191" t="s">
        <v>118</v>
      </c>
      <c r="D13" s="160" t="s">
        <v>113</v>
      </c>
      <c r="E13" s="166">
        <v>32.778399999999998</v>
      </c>
      <c r="F13" s="168">
        <f>H13+J13</f>
        <v>0</v>
      </c>
      <c r="G13" s="169">
        <f>ROUND(E13*F13,2)</f>
        <v>0</v>
      </c>
      <c r="H13" s="169"/>
      <c r="I13" s="169">
        <f>ROUND(E13*H13,2)</f>
        <v>0</v>
      </c>
      <c r="J13" s="169"/>
      <c r="K13" s="169">
        <f>ROUND(E13*J13,2)</f>
        <v>0</v>
      </c>
      <c r="L13" s="169">
        <v>21</v>
      </c>
      <c r="M13" s="169">
        <f>G13*(1+L13/100)</f>
        <v>0</v>
      </c>
      <c r="N13" s="161">
        <v>3.2000000000000003E-4</v>
      </c>
      <c r="O13" s="161">
        <f>ROUND(E13*N13,5)</f>
        <v>1.0489999999999999E-2</v>
      </c>
      <c r="P13" s="161">
        <v>0</v>
      </c>
      <c r="Q13" s="161">
        <f>ROUND(E13*P13,5)</f>
        <v>0</v>
      </c>
      <c r="R13" s="161"/>
      <c r="S13" s="161"/>
      <c r="T13" s="162">
        <v>7.0000000000000007E-2</v>
      </c>
      <c r="U13" s="161">
        <f>ROUND(E13*T13,2)</f>
        <v>2.29</v>
      </c>
      <c r="V13" s="151"/>
      <c r="W13" s="151"/>
      <c r="X13" s="151"/>
      <c r="Y13" s="151"/>
      <c r="Z13" s="151"/>
      <c r="AA13" s="151"/>
      <c r="AB13" s="151"/>
      <c r="AC13" s="151"/>
      <c r="AD13" s="151"/>
      <c r="AE13" s="151" t="s">
        <v>114</v>
      </c>
      <c r="AF13" s="151"/>
      <c r="AG13" s="151"/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>
      <c r="A14" s="153" t="s">
        <v>109</v>
      </c>
      <c r="B14" s="159" t="s">
        <v>58</v>
      </c>
      <c r="C14" s="192" t="s">
        <v>59</v>
      </c>
      <c r="D14" s="163"/>
      <c r="E14" s="167"/>
      <c r="F14" s="170"/>
      <c r="G14" s="170">
        <f>SUMIF(AE15:AE18,"&lt;&gt;NOR",G15:G18)</f>
        <v>0</v>
      </c>
      <c r="H14" s="170"/>
      <c r="I14" s="170">
        <f>SUM(I15:I18)</f>
        <v>0</v>
      </c>
      <c r="J14" s="170"/>
      <c r="K14" s="170">
        <f>SUM(K15:K18)</f>
        <v>0</v>
      </c>
      <c r="L14" s="170"/>
      <c r="M14" s="170">
        <f>SUM(M15:M18)</f>
        <v>0</v>
      </c>
      <c r="N14" s="164"/>
      <c r="O14" s="164">
        <f>SUM(O15:O18)</f>
        <v>1.8011999999999999</v>
      </c>
      <c r="P14" s="164"/>
      <c r="Q14" s="164">
        <f>SUM(Q15:Q18)</f>
        <v>1.6E-2</v>
      </c>
      <c r="R14" s="164"/>
      <c r="S14" s="164"/>
      <c r="T14" s="165"/>
      <c r="U14" s="164">
        <f>SUM(U15:U18)</f>
        <v>40.26</v>
      </c>
      <c r="AE14" t="s">
        <v>110</v>
      </c>
    </row>
    <row r="15" spans="1:60" outlineLevel="1">
      <c r="A15" s="152">
        <v>4</v>
      </c>
      <c r="B15" s="158" t="s">
        <v>119</v>
      </c>
      <c r="C15" s="191" t="s">
        <v>120</v>
      </c>
      <c r="D15" s="160" t="s">
        <v>113</v>
      </c>
      <c r="E15" s="166">
        <v>32.778399999999998</v>
      </c>
      <c r="F15" s="168">
        <f>H15+J15</f>
        <v>0</v>
      </c>
      <c r="G15" s="169">
        <f>ROUND(E15*F15,2)</f>
        <v>0</v>
      </c>
      <c r="H15" s="169"/>
      <c r="I15" s="169">
        <f>ROUND(E15*H15,2)</f>
        <v>0</v>
      </c>
      <c r="J15" s="169"/>
      <c r="K15" s="169">
        <f>ROUND(E15*J15,2)</f>
        <v>0</v>
      </c>
      <c r="L15" s="169">
        <v>21</v>
      </c>
      <c r="M15" s="169">
        <f>G15*(1+L15/100)</f>
        <v>0</v>
      </c>
      <c r="N15" s="161">
        <v>4.4139999999999999E-2</v>
      </c>
      <c r="O15" s="161">
        <f>ROUND(E15*N15,5)</f>
        <v>1.4468399999999999</v>
      </c>
      <c r="P15" s="161">
        <v>0</v>
      </c>
      <c r="Q15" s="161">
        <f>ROUND(E15*P15,5)</f>
        <v>0</v>
      </c>
      <c r="R15" s="161"/>
      <c r="S15" s="161"/>
      <c r="T15" s="162">
        <v>0.504</v>
      </c>
      <c r="U15" s="161">
        <f>ROUND(E15*T15,2)</f>
        <v>16.52</v>
      </c>
      <c r="V15" s="151"/>
      <c r="W15" s="151"/>
      <c r="X15" s="151"/>
      <c r="Y15" s="151"/>
      <c r="Z15" s="151"/>
      <c r="AA15" s="151"/>
      <c r="AB15" s="151"/>
      <c r="AC15" s="151"/>
      <c r="AD15" s="151"/>
      <c r="AE15" s="151" t="s">
        <v>114</v>
      </c>
      <c r="AF15" s="151"/>
      <c r="AG15" s="151"/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>
      <c r="A16" s="152">
        <v>5</v>
      </c>
      <c r="B16" s="158" t="s">
        <v>121</v>
      </c>
      <c r="C16" s="191" t="s">
        <v>122</v>
      </c>
      <c r="D16" s="160" t="s">
        <v>113</v>
      </c>
      <c r="E16" s="166">
        <v>32.778399999999998</v>
      </c>
      <c r="F16" s="168">
        <f>H16+J16</f>
        <v>0</v>
      </c>
      <c r="G16" s="169">
        <f>ROUND(E16*F16,2)</f>
        <v>0</v>
      </c>
      <c r="H16" s="169"/>
      <c r="I16" s="169">
        <f>ROUND(E16*H16,2)</f>
        <v>0</v>
      </c>
      <c r="J16" s="169"/>
      <c r="K16" s="169">
        <f>ROUND(E16*J16,2)</f>
        <v>0</v>
      </c>
      <c r="L16" s="169">
        <v>21</v>
      </c>
      <c r="M16" s="169">
        <f>G16*(1+L16/100)</f>
        <v>0</v>
      </c>
      <c r="N16" s="161">
        <v>6.3499999999999997E-3</v>
      </c>
      <c r="O16" s="161">
        <f>ROUND(E16*N16,5)</f>
        <v>0.20813999999999999</v>
      </c>
      <c r="P16" s="161">
        <v>0</v>
      </c>
      <c r="Q16" s="161">
        <f>ROUND(E16*P16,5)</f>
        <v>0</v>
      </c>
      <c r="R16" s="161"/>
      <c r="S16" s="161"/>
      <c r="T16" s="162">
        <v>0.31900000000000001</v>
      </c>
      <c r="U16" s="161">
        <f>ROUND(E16*T16,2)</f>
        <v>10.46</v>
      </c>
      <c r="V16" s="151"/>
      <c r="W16" s="151"/>
      <c r="X16" s="151"/>
      <c r="Y16" s="151"/>
      <c r="Z16" s="151"/>
      <c r="AA16" s="151"/>
      <c r="AB16" s="151"/>
      <c r="AC16" s="151"/>
      <c r="AD16" s="151"/>
      <c r="AE16" s="151" t="s">
        <v>114</v>
      </c>
      <c r="AF16" s="151"/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ht="20.399999999999999" outlineLevel="1">
      <c r="A17" s="152">
        <v>6</v>
      </c>
      <c r="B17" s="158" t="s">
        <v>123</v>
      </c>
      <c r="C17" s="191" t="s">
        <v>124</v>
      </c>
      <c r="D17" s="160" t="s">
        <v>113</v>
      </c>
      <c r="E17" s="166">
        <v>32.778399999999998</v>
      </c>
      <c r="F17" s="168">
        <f>H17+J17</f>
        <v>0</v>
      </c>
      <c r="G17" s="169">
        <f>ROUND(E17*F17,2)</f>
        <v>0</v>
      </c>
      <c r="H17" s="169"/>
      <c r="I17" s="169">
        <f>ROUND(E17*H17,2)</f>
        <v>0</v>
      </c>
      <c r="J17" s="169"/>
      <c r="K17" s="169">
        <f>ROUND(E17*J17,2)</f>
        <v>0</v>
      </c>
      <c r="L17" s="169">
        <v>21</v>
      </c>
      <c r="M17" s="169">
        <f>G17*(1+L17/100)</f>
        <v>0</v>
      </c>
      <c r="N17" s="161">
        <v>3.6700000000000001E-3</v>
      </c>
      <c r="O17" s="161">
        <f>ROUND(E17*N17,5)</f>
        <v>0.1203</v>
      </c>
      <c r="P17" s="161">
        <v>0</v>
      </c>
      <c r="Q17" s="161">
        <f>ROUND(E17*P17,5)</f>
        <v>0</v>
      </c>
      <c r="R17" s="161"/>
      <c r="S17" s="161"/>
      <c r="T17" s="162">
        <v>0.36199999999999999</v>
      </c>
      <c r="U17" s="161">
        <f>ROUND(E17*T17,2)</f>
        <v>11.87</v>
      </c>
      <c r="V17" s="151"/>
      <c r="W17" s="151"/>
      <c r="X17" s="151"/>
      <c r="Y17" s="151"/>
      <c r="Z17" s="151"/>
      <c r="AA17" s="151"/>
      <c r="AB17" s="151"/>
      <c r="AC17" s="151"/>
      <c r="AD17" s="151"/>
      <c r="AE17" s="151" t="s">
        <v>114</v>
      </c>
      <c r="AF17" s="151"/>
      <c r="AG17" s="151"/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ht="20.399999999999999" outlineLevel="1">
      <c r="A18" s="152">
        <v>7</v>
      </c>
      <c r="B18" s="158" t="s">
        <v>125</v>
      </c>
      <c r="C18" s="191" t="s">
        <v>126</v>
      </c>
      <c r="D18" s="160" t="s">
        <v>127</v>
      </c>
      <c r="E18" s="166">
        <v>4</v>
      </c>
      <c r="F18" s="168">
        <f>H18+J18</f>
        <v>0</v>
      </c>
      <c r="G18" s="169">
        <f>ROUND(E18*F18,2)</f>
        <v>0</v>
      </c>
      <c r="H18" s="169"/>
      <c r="I18" s="169">
        <f>ROUND(E18*H18,2)</f>
        <v>0</v>
      </c>
      <c r="J18" s="169"/>
      <c r="K18" s="169">
        <f>ROUND(E18*J18,2)</f>
        <v>0</v>
      </c>
      <c r="L18" s="169">
        <v>21</v>
      </c>
      <c r="M18" s="169">
        <f>G18*(1+L18/100)</f>
        <v>0</v>
      </c>
      <c r="N18" s="161">
        <v>6.4799999999999996E-3</v>
      </c>
      <c r="O18" s="161">
        <f>ROUND(E18*N18,5)</f>
        <v>2.5919999999999999E-2</v>
      </c>
      <c r="P18" s="161">
        <v>4.0000000000000001E-3</v>
      </c>
      <c r="Q18" s="161">
        <f>ROUND(E18*P18,5)</f>
        <v>1.6E-2</v>
      </c>
      <c r="R18" s="161"/>
      <c r="S18" s="161"/>
      <c r="T18" s="162">
        <v>0.35138000000000003</v>
      </c>
      <c r="U18" s="161">
        <f>ROUND(E18*T18,2)</f>
        <v>1.41</v>
      </c>
      <c r="V18" s="151"/>
      <c r="W18" s="151"/>
      <c r="X18" s="151"/>
      <c r="Y18" s="151"/>
      <c r="Z18" s="151"/>
      <c r="AA18" s="151"/>
      <c r="AB18" s="151"/>
      <c r="AC18" s="151"/>
      <c r="AD18" s="151"/>
      <c r="AE18" s="151" t="s">
        <v>128</v>
      </c>
      <c r="AF18" s="151"/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>
      <c r="A19" s="153" t="s">
        <v>109</v>
      </c>
      <c r="B19" s="159" t="s">
        <v>60</v>
      </c>
      <c r="C19" s="192" t="s">
        <v>61</v>
      </c>
      <c r="D19" s="163"/>
      <c r="E19" s="167"/>
      <c r="F19" s="170"/>
      <c r="G19" s="170">
        <f>SUMIF(AE20:AE21,"&lt;&gt;NOR",G20:G21)</f>
        <v>0</v>
      </c>
      <c r="H19" s="170"/>
      <c r="I19" s="170">
        <f>SUM(I20:I21)</f>
        <v>0</v>
      </c>
      <c r="J19" s="170"/>
      <c r="K19" s="170">
        <f>SUM(K20:K21)</f>
        <v>0</v>
      </c>
      <c r="L19" s="170"/>
      <c r="M19" s="170">
        <f>SUM(M20:M21)</f>
        <v>0</v>
      </c>
      <c r="N19" s="164"/>
      <c r="O19" s="164">
        <f>SUM(O20:O21)</f>
        <v>0.26723000000000002</v>
      </c>
      <c r="P19" s="164"/>
      <c r="Q19" s="164">
        <f>SUM(Q20:Q21)</f>
        <v>0</v>
      </c>
      <c r="R19" s="164"/>
      <c r="S19" s="164"/>
      <c r="T19" s="165"/>
      <c r="U19" s="164">
        <f>SUM(U20:U21)</f>
        <v>16.740000000000002</v>
      </c>
      <c r="AE19" t="s">
        <v>110</v>
      </c>
    </row>
    <row r="20" spans="1:60" ht="20.399999999999999" outlineLevel="1">
      <c r="A20" s="152">
        <v>8</v>
      </c>
      <c r="B20" s="158" t="s">
        <v>129</v>
      </c>
      <c r="C20" s="191" t="s">
        <v>130</v>
      </c>
      <c r="D20" s="160" t="s">
        <v>131</v>
      </c>
      <c r="E20" s="166">
        <v>4</v>
      </c>
      <c r="F20" s="168">
        <f>H20+J20</f>
        <v>0</v>
      </c>
      <c r="G20" s="169">
        <f>ROUND(E20*F20,2)</f>
        <v>0</v>
      </c>
      <c r="H20" s="169"/>
      <c r="I20" s="169">
        <f>ROUND(E20*H20,2)</f>
        <v>0</v>
      </c>
      <c r="J20" s="169"/>
      <c r="K20" s="169">
        <f>ROUND(E20*J20,2)</f>
        <v>0</v>
      </c>
      <c r="L20" s="169">
        <v>21</v>
      </c>
      <c r="M20" s="169">
        <f>G20*(1+L20/100)</f>
        <v>0</v>
      </c>
      <c r="N20" s="161">
        <v>2.8969999999999999E-2</v>
      </c>
      <c r="O20" s="161">
        <f>ROUND(E20*N20,5)</f>
        <v>0.11588</v>
      </c>
      <c r="P20" s="161">
        <v>0</v>
      </c>
      <c r="Q20" s="161">
        <f>ROUND(E20*P20,5)</f>
        <v>0</v>
      </c>
      <c r="R20" s="161"/>
      <c r="S20" s="161"/>
      <c r="T20" s="162">
        <v>1.86</v>
      </c>
      <c r="U20" s="161">
        <f>ROUND(E20*T20,2)</f>
        <v>7.44</v>
      </c>
      <c r="V20" s="151"/>
      <c r="W20" s="151"/>
      <c r="X20" s="151"/>
      <c r="Y20" s="151"/>
      <c r="Z20" s="151"/>
      <c r="AA20" s="151"/>
      <c r="AB20" s="151"/>
      <c r="AC20" s="151"/>
      <c r="AD20" s="151"/>
      <c r="AE20" s="151" t="s">
        <v>114</v>
      </c>
      <c r="AF20" s="151"/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ht="20.399999999999999" outlineLevel="1">
      <c r="A21" s="152">
        <v>9</v>
      </c>
      <c r="B21" s="158" t="s">
        <v>132</v>
      </c>
      <c r="C21" s="191" t="s">
        <v>133</v>
      </c>
      <c r="D21" s="160" t="s">
        <v>131</v>
      </c>
      <c r="E21" s="166">
        <v>5</v>
      </c>
      <c r="F21" s="168">
        <f>H21+J21</f>
        <v>0</v>
      </c>
      <c r="G21" s="169">
        <f>ROUND(E21*F21,2)</f>
        <v>0</v>
      </c>
      <c r="H21" s="169"/>
      <c r="I21" s="169">
        <f>ROUND(E21*H21,2)</f>
        <v>0</v>
      </c>
      <c r="J21" s="169"/>
      <c r="K21" s="169">
        <f>ROUND(E21*J21,2)</f>
        <v>0</v>
      </c>
      <c r="L21" s="169">
        <v>21</v>
      </c>
      <c r="M21" s="169">
        <f>G21*(1+L21/100)</f>
        <v>0</v>
      </c>
      <c r="N21" s="161">
        <v>3.0269999999999998E-2</v>
      </c>
      <c r="O21" s="161">
        <f>ROUND(E21*N21,5)</f>
        <v>0.15135000000000001</v>
      </c>
      <c r="P21" s="161">
        <v>0</v>
      </c>
      <c r="Q21" s="161">
        <f>ROUND(E21*P21,5)</f>
        <v>0</v>
      </c>
      <c r="R21" s="161"/>
      <c r="S21" s="161"/>
      <c r="T21" s="162">
        <v>1.86</v>
      </c>
      <c r="U21" s="161">
        <f>ROUND(E21*T21,2)</f>
        <v>9.3000000000000007</v>
      </c>
      <c r="V21" s="151"/>
      <c r="W21" s="151"/>
      <c r="X21" s="151"/>
      <c r="Y21" s="151"/>
      <c r="Z21" s="151"/>
      <c r="AA21" s="151"/>
      <c r="AB21" s="151"/>
      <c r="AC21" s="151"/>
      <c r="AD21" s="151"/>
      <c r="AE21" s="151" t="s">
        <v>114</v>
      </c>
      <c r="AF21" s="151"/>
      <c r="AG21" s="151"/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>
      <c r="A22" s="153" t="s">
        <v>109</v>
      </c>
      <c r="B22" s="159" t="s">
        <v>62</v>
      </c>
      <c r="C22" s="192" t="s">
        <v>63</v>
      </c>
      <c r="D22" s="163"/>
      <c r="E22" s="167"/>
      <c r="F22" s="170"/>
      <c r="G22" s="170">
        <f>SUMIF(AE23:AE26,"&lt;&gt;NOR",G23:G26)</f>
        <v>0</v>
      </c>
      <c r="H22" s="170"/>
      <c r="I22" s="170">
        <f>SUM(I23:I26)</f>
        <v>0</v>
      </c>
      <c r="J22" s="170"/>
      <c r="K22" s="170">
        <f>SUM(K23:K26)</f>
        <v>0</v>
      </c>
      <c r="L22" s="170"/>
      <c r="M22" s="170">
        <f>SUM(M23:M26)</f>
        <v>0</v>
      </c>
      <c r="N22" s="164"/>
      <c r="O22" s="164">
        <f>SUM(O23:O26)</f>
        <v>1.391E-2</v>
      </c>
      <c r="P22" s="164"/>
      <c r="Q22" s="164">
        <f>SUM(Q23:Q26)</f>
        <v>1.19984</v>
      </c>
      <c r="R22" s="164"/>
      <c r="S22" s="164"/>
      <c r="T22" s="165"/>
      <c r="U22" s="164">
        <f>SUM(U23:U26)</f>
        <v>12.940000000000001</v>
      </c>
      <c r="AE22" t="s">
        <v>110</v>
      </c>
    </row>
    <row r="23" spans="1:60" outlineLevel="1">
      <c r="A23" s="152">
        <v>10</v>
      </c>
      <c r="B23" s="158" t="s">
        <v>134</v>
      </c>
      <c r="C23" s="191" t="s">
        <v>135</v>
      </c>
      <c r="D23" s="160" t="s">
        <v>113</v>
      </c>
      <c r="E23" s="166">
        <v>0.8</v>
      </c>
      <c r="F23" s="168">
        <f>H23+J23</f>
        <v>0</v>
      </c>
      <c r="G23" s="169">
        <f>ROUND(E23*F23,2)</f>
        <v>0</v>
      </c>
      <c r="H23" s="169"/>
      <c r="I23" s="169">
        <f>ROUND(E23*H23,2)</f>
        <v>0</v>
      </c>
      <c r="J23" s="169"/>
      <c r="K23" s="169">
        <f>ROUND(E23*J23,2)</f>
        <v>0</v>
      </c>
      <c r="L23" s="169">
        <v>21</v>
      </c>
      <c r="M23" s="169">
        <f>G23*(1+L23/100)</f>
        <v>0</v>
      </c>
      <c r="N23" s="161">
        <v>6.7000000000000002E-4</v>
      </c>
      <c r="O23" s="161">
        <f>ROUND(E23*N23,5)</f>
        <v>5.4000000000000001E-4</v>
      </c>
      <c r="P23" s="161">
        <v>0.13100000000000001</v>
      </c>
      <c r="Q23" s="161">
        <f>ROUND(E23*P23,5)</f>
        <v>0.1048</v>
      </c>
      <c r="R23" s="161"/>
      <c r="S23" s="161"/>
      <c r="T23" s="162">
        <v>0.57182999999999995</v>
      </c>
      <c r="U23" s="161">
        <f>ROUND(E23*T23,2)</f>
        <v>0.46</v>
      </c>
      <c r="V23" s="151"/>
      <c r="W23" s="151"/>
      <c r="X23" s="151"/>
      <c r="Y23" s="151"/>
      <c r="Z23" s="151"/>
      <c r="AA23" s="151"/>
      <c r="AB23" s="151"/>
      <c r="AC23" s="151"/>
      <c r="AD23" s="151"/>
      <c r="AE23" s="151" t="s">
        <v>128</v>
      </c>
      <c r="AF23" s="151"/>
      <c r="AG23" s="151"/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>
      <c r="A24" s="152">
        <v>11</v>
      </c>
      <c r="B24" s="158" t="s">
        <v>136</v>
      </c>
      <c r="C24" s="191" t="s">
        <v>137</v>
      </c>
      <c r="D24" s="160" t="s">
        <v>131</v>
      </c>
      <c r="E24" s="166">
        <v>9</v>
      </c>
      <c r="F24" s="168">
        <f>H24+J24</f>
        <v>0</v>
      </c>
      <c r="G24" s="169">
        <f>ROUND(E24*F24,2)</f>
        <v>0</v>
      </c>
      <c r="H24" s="169"/>
      <c r="I24" s="169">
        <f>ROUND(E24*H24,2)</f>
        <v>0</v>
      </c>
      <c r="J24" s="169"/>
      <c r="K24" s="169">
        <f>ROUND(E24*J24,2)</f>
        <v>0</v>
      </c>
      <c r="L24" s="169">
        <v>21</v>
      </c>
      <c r="M24" s="169">
        <f>G24*(1+L24/100)</f>
        <v>0</v>
      </c>
      <c r="N24" s="161">
        <v>0</v>
      </c>
      <c r="O24" s="161">
        <f>ROUND(E24*N24,5)</f>
        <v>0</v>
      </c>
      <c r="P24" s="161">
        <v>0</v>
      </c>
      <c r="Q24" s="161">
        <f>ROUND(E24*P24,5)</f>
        <v>0</v>
      </c>
      <c r="R24" s="161"/>
      <c r="S24" s="161"/>
      <c r="T24" s="162">
        <v>0.05</v>
      </c>
      <c r="U24" s="161">
        <f>ROUND(E24*T24,2)</f>
        <v>0.45</v>
      </c>
      <c r="V24" s="151"/>
      <c r="W24" s="151"/>
      <c r="X24" s="151"/>
      <c r="Y24" s="151"/>
      <c r="Z24" s="151"/>
      <c r="AA24" s="151"/>
      <c r="AB24" s="151"/>
      <c r="AC24" s="151"/>
      <c r="AD24" s="151"/>
      <c r="AE24" s="151" t="s">
        <v>114</v>
      </c>
      <c r="AF24" s="151"/>
      <c r="AG24" s="151"/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>
      <c r="A25" s="152">
        <v>12</v>
      </c>
      <c r="B25" s="158" t="s">
        <v>138</v>
      </c>
      <c r="C25" s="191" t="s">
        <v>139</v>
      </c>
      <c r="D25" s="160" t="s">
        <v>113</v>
      </c>
      <c r="E25" s="166">
        <v>11.426</v>
      </c>
      <c r="F25" s="168">
        <f>H25+J25</f>
        <v>0</v>
      </c>
      <c r="G25" s="169">
        <f>ROUND(E25*F25,2)</f>
        <v>0</v>
      </c>
      <c r="H25" s="169"/>
      <c r="I25" s="169">
        <f>ROUND(E25*H25,2)</f>
        <v>0</v>
      </c>
      <c r="J25" s="169"/>
      <c r="K25" s="169">
        <f>ROUND(E25*J25,2)</f>
        <v>0</v>
      </c>
      <c r="L25" s="169">
        <v>21</v>
      </c>
      <c r="M25" s="169">
        <f>G25*(1+L25/100)</f>
        <v>0</v>
      </c>
      <c r="N25" s="161">
        <v>1.17E-3</v>
      </c>
      <c r="O25" s="161">
        <f>ROUND(E25*N25,5)</f>
        <v>1.337E-2</v>
      </c>
      <c r="P25" s="161">
        <v>7.5999999999999998E-2</v>
      </c>
      <c r="Q25" s="161">
        <f>ROUND(E25*P25,5)</f>
        <v>0.86838000000000004</v>
      </c>
      <c r="R25" s="161"/>
      <c r="S25" s="161"/>
      <c r="T25" s="162">
        <v>0.93899999999999995</v>
      </c>
      <c r="U25" s="161">
        <f>ROUND(E25*T25,2)</f>
        <v>10.73</v>
      </c>
      <c r="V25" s="151"/>
      <c r="W25" s="151"/>
      <c r="X25" s="151"/>
      <c r="Y25" s="151"/>
      <c r="Z25" s="151"/>
      <c r="AA25" s="151"/>
      <c r="AB25" s="151"/>
      <c r="AC25" s="151"/>
      <c r="AD25" s="151"/>
      <c r="AE25" s="151" t="s">
        <v>114</v>
      </c>
      <c r="AF25" s="151"/>
      <c r="AG25" s="151"/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1">
      <c r="A26" s="152">
        <v>13</v>
      </c>
      <c r="B26" s="158" t="s">
        <v>140</v>
      </c>
      <c r="C26" s="191" t="s">
        <v>141</v>
      </c>
      <c r="D26" s="160" t="s">
        <v>113</v>
      </c>
      <c r="E26" s="166">
        <v>16.190000000000001</v>
      </c>
      <c r="F26" s="168">
        <f>H26+J26</f>
        <v>0</v>
      </c>
      <c r="G26" s="169">
        <f>ROUND(E26*F26,2)</f>
        <v>0</v>
      </c>
      <c r="H26" s="169"/>
      <c r="I26" s="169">
        <f>ROUND(E26*H26,2)</f>
        <v>0</v>
      </c>
      <c r="J26" s="169"/>
      <c r="K26" s="169">
        <f>ROUND(E26*J26,2)</f>
        <v>0</v>
      </c>
      <c r="L26" s="169">
        <v>21</v>
      </c>
      <c r="M26" s="169">
        <f>G26*(1+L26/100)</f>
        <v>0</v>
      </c>
      <c r="N26" s="161">
        <v>0</v>
      </c>
      <c r="O26" s="161">
        <f>ROUND(E26*N26,5)</f>
        <v>0</v>
      </c>
      <c r="P26" s="161">
        <v>1.4E-2</v>
      </c>
      <c r="Q26" s="161">
        <f>ROUND(E26*P26,5)</f>
        <v>0.22666</v>
      </c>
      <c r="R26" s="161"/>
      <c r="S26" s="161"/>
      <c r="T26" s="162">
        <v>0.08</v>
      </c>
      <c r="U26" s="161">
        <f>ROUND(E26*T26,2)</f>
        <v>1.3</v>
      </c>
      <c r="V26" s="151"/>
      <c r="W26" s="151"/>
      <c r="X26" s="151"/>
      <c r="Y26" s="151"/>
      <c r="Z26" s="151"/>
      <c r="AA26" s="151"/>
      <c r="AB26" s="151"/>
      <c r="AC26" s="151"/>
      <c r="AD26" s="151"/>
      <c r="AE26" s="151" t="s">
        <v>114</v>
      </c>
      <c r="AF26" s="151"/>
      <c r="AG26" s="151"/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>
      <c r="A27" s="153" t="s">
        <v>109</v>
      </c>
      <c r="B27" s="159" t="s">
        <v>64</v>
      </c>
      <c r="C27" s="192" t="s">
        <v>65</v>
      </c>
      <c r="D27" s="163"/>
      <c r="E27" s="167"/>
      <c r="F27" s="170"/>
      <c r="G27" s="170">
        <f>SUMIF(AE28:AE28,"&lt;&gt;NOR",G28:G28)</f>
        <v>0</v>
      </c>
      <c r="H27" s="170"/>
      <c r="I27" s="170">
        <f>SUM(I28:I28)</f>
        <v>0</v>
      </c>
      <c r="J27" s="170"/>
      <c r="K27" s="170">
        <f>SUM(K28:K28)</f>
        <v>0</v>
      </c>
      <c r="L27" s="170"/>
      <c r="M27" s="170">
        <f>SUM(M28:M28)</f>
        <v>0</v>
      </c>
      <c r="N27" s="164"/>
      <c r="O27" s="164">
        <f>SUM(O28:O28)</f>
        <v>0</v>
      </c>
      <c r="P27" s="164"/>
      <c r="Q27" s="164">
        <f>SUM(Q28:Q28)</f>
        <v>8.7670999999999992</v>
      </c>
      <c r="R27" s="164"/>
      <c r="S27" s="164"/>
      <c r="T27" s="165"/>
      <c r="U27" s="164">
        <f>SUM(U28:U28)</f>
        <v>63.09</v>
      </c>
      <c r="AE27" t="s">
        <v>110</v>
      </c>
    </row>
    <row r="28" spans="1:60" outlineLevel="1">
      <c r="A28" s="152">
        <v>14</v>
      </c>
      <c r="B28" s="158" t="s">
        <v>142</v>
      </c>
      <c r="C28" s="191" t="s">
        <v>143</v>
      </c>
      <c r="D28" s="160" t="s">
        <v>113</v>
      </c>
      <c r="E28" s="166">
        <v>128.92797999999999</v>
      </c>
      <c r="F28" s="168">
        <f>H28+J28</f>
        <v>0</v>
      </c>
      <c r="G28" s="169">
        <f>ROUND(E28*F28,2)</f>
        <v>0</v>
      </c>
      <c r="H28" s="169"/>
      <c r="I28" s="169">
        <f>ROUND(E28*H28,2)</f>
        <v>0</v>
      </c>
      <c r="J28" s="169"/>
      <c r="K28" s="169">
        <f>ROUND(E28*J28,2)</f>
        <v>0</v>
      </c>
      <c r="L28" s="169">
        <v>21</v>
      </c>
      <c r="M28" s="169">
        <f>G28*(1+L28/100)</f>
        <v>0</v>
      </c>
      <c r="N28" s="161">
        <v>0</v>
      </c>
      <c r="O28" s="161">
        <f>ROUND(E28*N28,5)</f>
        <v>0</v>
      </c>
      <c r="P28" s="161">
        <v>6.8000000000000005E-2</v>
      </c>
      <c r="Q28" s="161">
        <f>ROUND(E28*P28,5)</f>
        <v>8.7670999999999992</v>
      </c>
      <c r="R28" s="161"/>
      <c r="S28" s="161"/>
      <c r="T28" s="162">
        <v>0.48937999999999998</v>
      </c>
      <c r="U28" s="161">
        <f>ROUND(E28*T28,2)</f>
        <v>63.09</v>
      </c>
      <c r="V28" s="151"/>
      <c r="W28" s="151"/>
      <c r="X28" s="151"/>
      <c r="Y28" s="151"/>
      <c r="Z28" s="151"/>
      <c r="AA28" s="151"/>
      <c r="AB28" s="151"/>
      <c r="AC28" s="151"/>
      <c r="AD28" s="151"/>
      <c r="AE28" s="151" t="s">
        <v>128</v>
      </c>
      <c r="AF28" s="151"/>
      <c r="AG28" s="151"/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>
      <c r="A29" s="153" t="s">
        <v>109</v>
      </c>
      <c r="B29" s="159" t="s">
        <v>66</v>
      </c>
      <c r="C29" s="192" t="s">
        <v>67</v>
      </c>
      <c r="D29" s="163"/>
      <c r="E29" s="167"/>
      <c r="F29" s="170"/>
      <c r="G29" s="170">
        <f>SUMIF(AE30:AE30,"&lt;&gt;NOR",G30:G30)</f>
        <v>0</v>
      </c>
      <c r="H29" s="170"/>
      <c r="I29" s="170">
        <f>SUM(I30:I30)</f>
        <v>0</v>
      </c>
      <c r="J29" s="170"/>
      <c r="K29" s="170">
        <f>SUM(K30:K30)</f>
        <v>0</v>
      </c>
      <c r="L29" s="170"/>
      <c r="M29" s="170">
        <f>SUM(M30:M30)</f>
        <v>0</v>
      </c>
      <c r="N29" s="164"/>
      <c r="O29" s="164">
        <f>SUM(O30:O30)</f>
        <v>0</v>
      </c>
      <c r="P29" s="164"/>
      <c r="Q29" s="164">
        <f>SUM(Q30:Q30)</f>
        <v>0</v>
      </c>
      <c r="R29" s="164"/>
      <c r="S29" s="164"/>
      <c r="T29" s="165"/>
      <c r="U29" s="164">
        <f>SUM(U30:U30)</f>
        <v>7.27</v>
      </c>
      <c r="AE29" t="s">
        <v>110</v>
      </c>
    </row>
    <row r="30" spans="1:60" outlineLevel="1">
      <c r="A30" s="152">
        <v>15</v>
      </c>
      <c r="B30" s="158" t="s">
        <v>144</v>
      </c>
      <c r="C30" s="191" t="s">
        <v>145</v>
      </c>
      <c r="D30" s="160" t="s">
        <v>146</v>
      </c>
      <c r="E30" s="166">
        <v>2.82</v>
      </c>
      <c r="F30" s="168">
        <f>H30+J30</f>
        <v>0</v>
      </c>
      <c r="G30" s="169">
        <f>ROUND(E30*F30,2)</f>
        <v>0</v>
      </c>
      <c r="H30" s="169"/>
      <c r="I30" s="169">
        <f>ROUND(E30*H30,2)</f>
        <v>0</v>
      </c>
      <c r="J30" s="169"/>
      <c r="K30" s="169">
        <f>ROUND(E30*J30,2)</f>
        <v>0</v>
      </c>
      <c r="L30" s="169">
        <v>21</v>
      </c>
      <c r="M30" s="169">
        <f>G30*(1+L30/100)</f>
        <v>0</v>
      </c>
      <c r="N30" s="161">
        <v>0</v>
      </c>
      <c r="O30" s="161">
        <f>ROUND(E30*N30,5)</f>
        <v>0</v>
      </c>
      <c r="P30" s="161">
        <v>0</v>
      </c>
      <c r="Q30" s="161">
        <f>ROUND(E30*P30,5)</f>
        <v>0</v>
      </c>
      <c r="R30" s="161"/>
      <c r="S30" s="161"/>
      <c r="T30" s="162">
        <v>2.577</v>
      </c>
      <c r="U30" s="161">
        <f>ROUND(E30*T30,2)</f>
        <v>7.27</v>
      </c>
      <c r="V30" s="151"/>
      <c r="W30" s="151"/>
      <c r="X30" s="151"/>
      <c r="Y30" s="151"/>
      <c r="Z30" s="151"/>
      <c r="AA30" s="151"/>
      <c r="AB30" s="151"/>
      <c r="AC30" s="151"/>
      <c r="AD30" s="151"/>
      <c r="AE30" s="151" t="s">
        <v>114</v>
      </c>
      <c r="AF30" s="151"/>
      <c r="AG30" s="151"/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>
      <c r="A31" s="153" t="s">
        <v>109</v>
      </c>
      <c r="B31" s="159" t="s">
        <v>68</v>
      </c>
      <c r="C31" s="192" t="s">
        <v>69</v>
      </c>
      <c r="D31" s="163"/>
      <c r="E31" s="167"/>
      <c r="F31" s="170"/>
      <c r="G31" s="170">
        <f>SUMIF(AE32:AE33,"&lt;&gt;NOR",G32:G33)</f>
        <v>0</v>
      </c>
      <c r="H31" s="170"/>
      <c r="I31" s="170">
        <f>SUM(I32:I33)</f>
        <v>0</v>
      </c>
      <c r="J31" s="170"/>
      <c r="K31" s="170">
        <f>SUM(K32:K33)</f>
        <v>0</v>
      </c>
      <c r="L31" s="170"/>
      <c r="M31" s="170">
        <f>SUM(M32:M33)</f>
        <v>0</v>
      </c>
      <c r="N31" s="164"/>
      <c r="O31" s="164">
        <f>SUM(O32:O33)</f>
        <v>0.12053999999999999</v>
      </c>
      <c r="P31" s="164"/>
      <c r="Q31" s="164">
        <f>SUM(Q32:Q33)</f>
        <v>0</v>
      </c>
      <c r="R31" s="164"/>
      <c r="S31" s="164"/>
      <c r="T31" s="165"/>
      <c r="U31" s="164">
        <f>SUM(U32:U33)</f>
        <v>3.38</v>
      </c>
      <c r="AE31" t="s">
        <v>110</v>
      </c>
    </row>
    <row r="32" spans="1:60" ht="20.399999999999999" outlineLevel="1">
      <c r="A32" s="152">
        <v>16</v>
      </c>
      <c r="B32" s="158" t="s">
        <v>147</v>
      </c>
      <c r="C32" s="191" t="s">
        <v>148</v>
      </c>
      <c r="D32" s="160" t="s">
        <v>127</v>
      </c>
      <c r="E32" s="166">
        <v>1</v>
      </c>
      <c r="F32" s="168">
        <f>H32+J32</f>
        <v>0</v>
      </c>
      <c r="G32" s="169">
        <f>ROUND(E32*F32,2)</f>
        <v>0</v>
      </c>
      <c r="H32" s="169"/>
      <c r="I32" s="169">
        <f>ROUND(E32*H32,2)</f>
        <v>0</v>
      </c>
      <c r="J32" s="169"/>
      <c r="K32" s="169">
        <f>ROUND(E32*J32,2)</f>
        <v>0</v>
      </c>
      <c r="L32" s="169">
        <v>21</v>
      </c>
      <c r="M32" s="169">
        <f>G32*(1+L32/100)</f>
        <v>0</v>
      </c>
      <c r="N32" s="161">
        <v>6.0269999999999997E-2</v>
      </c>
      <c r="O32" s="161">
        <f>ROUND(E32*N32,5)</f>
        <v>6.0269999999999997E-2</v>
      </c>
      <c r="P32" s="161">
        <v>0</v>
      </c>
      <c r="Q32" s="161">
        <f>ROUND(E32*P32,5)</f>
        <v>0</v>
      </c>
      <c r="R32" s="161"/>
      <c r="S32" s="161"/>
      <c r="T32" s="162">
        <v>1.694</v>
      </c>
      <c r="U32" s="161">
        <f>ROUND(E32*T32,2)</f>
        <v>1.69</v>
      </c>
      <c r="V32" s="151"/>
      <c r="W32" s="151"/>
      <c r="X32" s="151"/>
      <c r="Y32" s="151"/>
      <c r="Z32" s="151"/>
      <c r="AA32" s="151"/>
      <c r="AB32" s="151"/>
      <c r="AC32" s="151"/>
      <c r="AD32" s="151"/>
      <c r="AE32" s="151" t="s">
        <v>114</v>
      </c>
      <c r="AF32" s="151"/>
      <c r="AG32" s="151"/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>
      <c r="A33" s="152">
        <v>17</v>
      </c>
      <c r="B33" s="158" t="s">
        <v>149</v>
      </c>
      <c r="C33" s="191" t="s">
        <v>150</v>
      </c>
      <c r="D33" s="160" t="s">
        <v>127</v>
      </c>
      <c r="E33" s="166">
        <v>1</v>
      </c>
      <c r="F33" s="168">
        <f>H33+J33</f>
        <v>0</v>
      </c>
      <c r="G33" s="169">
        <f>ROUND(E33*F33,2)</f>
        <v>0</v>
      </c>
      <c r="H33" s="169"/>
      <c r="I33" s="169">
        <f>ROUND(E33*H33,2)</f>
        <v>0</v>
      </c>
      <c r="J33" s="169"/>
      <c r="K33" s="169">
        <f>ROUND(E33*J33,2)</f>
        <v>0</v>
      </c>
      <c r="L33" s="169">
        <v>21</v>
      </c>
      <c r="M33" s="169">
        <f>G33*(1+L33/100)</f>
        <v>0</v>
      </c>
      <c r="N33" s="161">
        <v>6.0269999999999997E-2</v>
      </c>
      <c r="O33" s="161">
        <f>ROUND(E33*N33,5)</f>
        <v>6.0269999999999997E-2</v>
      </c>
      <c r="P33" s="161">
        <v>0</v>
      </c>
      <c r="Q33" s="161">
        <f>ROUND(E33*P33,5)</f>
        <v>0</v>
      </c>
      <c r="R33" s="161"/>
      <c r="S33" s="161"/>
      <c r="T33" s="162">
        <v>1.694</v>
      </c>
      <c r="U33" s="161">
        <f>ROUND(E33*T33,2)</f>
        <v>1.69</v>
      </c>
      <c r="V33" s="151"/>
      <c r="W33" s="151"/>
      <c r="X33" s="151"/>
      <c r="Y33" s="151"/>
      <c r="Z33" s="151"/>
      <c r="AA33" s="151"/>
      <c r="AB33" s="151"/>
      <c r="AC33" s="151"/>
      <c r="AD33" s="151"/>
      <c r="AE33" s="151" t="s">
        <v>114</v>
      </c>
      <c r="AF33" s="151"/>
      <c r="AG33" s="151"/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>
      <c r="A34" s="153" t="s">
        <v>109</v>
      </c>
      <c r="B34" s="159" t="s">
        <v>70</v>
      </c>
      <c r="C34" s="192" t="s">
        <v>71</v>
      </c>
      <c r="D34" s="163"/>
      <c r="E34" s="167"/>
      <c r="F34" s="170"/>
      <c r="G34" s="170">
        <f>SUMIF(AE35:AE43,"&lt;&gt;NOR",G35:G43)</f>
        <v>0</v>
      </c>
      <c r="H34" s="170"/>
      <c r="I34" s="170">
        <f>SUM(I35:I43)</f>
        <v>0</v>
      </c>
      <c r="J34" s="170"/>
      <c r="K34" s="170">
        <f>SUM(K35:K43)</f>
        <v>0</v>
      </c>
      <c r="L34" s="170"/>
      <c r="M34" s="170">
        <f>SUM(M35:M43)</f>
        <v>0</v>
      </c>
      <c r="N34" s="164"/>
      <c r="O34" s="164">
        <f>SUM(O35:O43)</f>
        <v>0.12159999999999999</v>
      </c>
      <c r="P34" s="164"/>
      <c r="Q34" s="164">
        <f>SUM(Q35:Q43)</f>
        <v>0.20480000000000001</v>
      </c>
      <c r="R34" s="164"/>
      <c r="S34" s="164"/>
      <c r="T34" s="165"/>
      <c r="U34" s="164">
        <f>SUM(U35:U43)</f>
        <v>32.28</v>
      </c>
      <c r="AE34" t="s">
        <v>110</v>
      </c>
    </row>
    <row r="35" spans="1:60" outlineLevel="1">
      <c r="A35" s="152">
        <v>18</v>
      </c>
      <c r="B35" s="158" t="s">
        <v>151</v>
      </c>
      <c r="C35" s="191" t="s">
        <v>152</v>
      </c>
      <c r="D35" s="160" t="s">
        <v>131</v>
      </c>
      <c r="E35" s="166">
        <v>4</v>
      </c>
      <c r="F35" s="168">
        <f t="shared" ref="F35:F43" si="0">H35+J35</f>
        <v>0</v>
      </c>
      <c r="G35" s="169">
        <f t="shared" ref="G35:G43" si="1">ROUND(E35*F35,2)</f>
        <v>0</v>
      </c>
      <c r="H35" s="169"/>
      <c r="I35" s="169">
        <f t="shared" ref="I35:I43" si="2">ROUND(E35*H35,2)</f>
        <v>0</v>
      </c>
      <c r="J35" s="169"/>
      <c r="K35" s="169">
        <f t="shared" ref="K35:K43" si="3">ROUND(E35*J35,2)</f>
        <v>0</v>
      </c>
      <c r="L35" s="169">
        <v>21</v>
      </c>
      <c r="M35" s="169">
        <f t="shared" ref="M35:M43" si="4">G35*(1+L35/100)</f>
        <v>0</v>
      </c>
      <c r="N35" s="161">
        <v>0</v>
      </c>
      <c r="O35" s="161">
        <f t="shared" ref="O35:O43" si="5">ROUND(E35*N35,5)</f>
        <v>0</v>
      </c>
      <c r="P35" s="161">
        <v>1.933E-2</v>
      </c>
      <c r="Q35" s="161">
        <f t="shared" ref="Q35:Q43" si="6">ROUND(E35*P35,5)</f>
        <v>7.732E-2</v>
      </c>
      <c r="R35" s="161"/>
      <c r="S35" s="161"/>
      <c r="T35" s="162">
        <v>0.64383000000000001</v>
      </c>
      <c r="U35" s="161">
        <f t="shared" ref="U35:U43" si="7">ROUND(E35*T35,2)</f>
        <v>2.58</v>
      </c>
      <c r="V35" s="151"/>
      <c r="W35" s="151"/>
      <c r="X35" s="151"/>
      <c r="Y35" s="151"/>
      <c r="Z35" s="151"/>
      <c r="AA35" s="151"/>
      <c r="AB35" s="151"/>
      <c r="AC35" s="151"/>
      <c r="AD35" s="151"/>
      <c r="AE35" s="151" t="s">
        <v>128</v>
      </c>
      <c r="AF35" s="151"/>
      <c r="AG35" s="151"/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>
      <c r="A36" s="152">
        <v>19</v>
      </c>
      <c r="B36" s="158" t="s">
        <v>153</v>
      </c>
      <c r="C36" s="191" t="s">
        <v>154</v>
      </c>
      <c r="D36" s="160" t="s">
        <v>131</v>
      </c>
      <c r="E36" s="166">
        <v>4</v>
      </c>
      <c r="F36" s="168">
        <f t="shared" si="0"/>
        <v>0</v>
      </c>
      <c r="G36" s="169">
        <f t="shared" si="1"/>
        <v>0</v>
      </c>
      <c r="H36" s="169"/>
      <c r="I36" s="169">
        <f t="shared" si="2"/>
        <v>0</v>
      </c>
      <c r="J36" s="169"/>
      <c r="K36" s="169">
        <f t="shared" si="3"/>
        <v>0</v>
      </c>
      <c r="L36" s="169">
        <v>21</v>
      </c>
      <c r="M36" s="169">
        <f t="shared" si="4"/>
        <v>0</v>
      </c>
      <c r="N36" s="161">
        <v>0</v>
      </c>
      <c r="O36" s="161">
        <f t="shared" si="5"/>
        <v>0</v>
      </c>
      <c r="P36" s="161">
        <v>3.1870000000000002E-2</v>
      </c>
      <c r="Q36" s="161">
        <f t="shared" si="6"/>
        <v>0.12748000000000001</v>
      </c>
      <c r="R36" s="161"/>
      <c r="S36" s="161"/>
      <c r="T36" s="162">
        <v>0.89376</v>
      </c>
      <c r="U36" s="161">
        <f t="shared" si="7"/>
        <v>3.58</v>
      </c>
      <c r="V36" s="151"/>
      <c r="W36" s="151"/>
      <c r="X36" s="151"/>
      <c r="Y36" s="151"/>
      <c r="Z36" s="151"/>
      <c r="AA36" s="151"/>
      <c r="AB36" s="151"/>
      <c r="AC36" s="151"/>
      <c r="AD36" s="151"/>
      <c r="AE36" s="151" t="s">
        <v>128</v>
      </c>
      <c r="AF36" s="151"/>
      <c r="AG36" s="151"/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>
      <c r="A37" s="152">
        <v>20</v>
      </c>
      <c r="B37" s="158" t="s">
        <v>155</v>
      </c>
      <c r="C37" s="191" t="s">
        <v>156</v>
      </c>
      <c r="D37" s="160" t="s">
        <v>131</v>
      </c>
      <c r="E37" s="166">
        <v>4</v>
      </c>
      <c r="F37" s="168">
        <f t="shared" si="0"/>
        <v>0</v>
      </c>
      <c r="G37" s="169">
        <f t="shared" si="1"/>
        <v>0</v>
      </c>
      <c r="H37" s="169"/>
      <c r="I37" s="169">
        <f t="shared" si="2"/>
        <v>0</v>
      </c>
      <c r="J37" s="169"/>
      <c r="K37" s="169">
        <f t="shared" si="3"/>
        <v>0</v>
      </c>
      <c r="L37" s="169">
        <v>21</v>
      </c>
      <c r="M37" s="169">
        <f t="shared" si="4"/>
        <v>0</v>
      </c>
      <c r="N37" s="161">
        <v>3.1800000000000001E-3</v>
      </c>
      <c r="O37" s="161">
        <f t="shared" si="5"/>
        <v>1.272E-2</v>
      </c>
      <c r="P37" s="161">
        <v>0</v>
      </c>
      <c r="Q37" s="161">
        <f t="shared" si="6"/>
        <v>0</v>
      </c>
      <c r="R37" s="161"/>
      <c r="S37" s="161"/>
      <c r="T37" s="162">
        <v>2.5339</v>
      </c>
      <c r="U37" s="161">
        <f t="shared" si="7"/>
        <v>10.14</v>
      </c>
      <c r="V37" s="151"/>
      <c r="W37" s="151"/>
      <c r="X37" s="151"/>
      <c r="Y37" s="151"/>
      <c r="Z37" s="151"/>
      <c r="AA37" s="151"/>
      <c r="AB37" s="151"/>
      <c r="AC37" s="151"/>
      <c r="AD37" s="151"/>
      <c r="AE37" s="151" t="s">
        <v>128</v>
      </c>
      <c r="AF37" s="151"/>
      <c r="AG37" s="151"/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>
      <c r="A38" s="152">
        <v>21</v>
      </c>
      <c r="B38" s="158" t="s">
        <v>157</v>
      </c>
      <c r="C38" s="191" t="s">
        <v>158</v>
      </c>
      <c r="D38" s="160" t="s">
        <v>131</v>
      </c>
      <c r="E38" s="166">
        <v>4</v>
      </c>
      <c r="F38" s="168">
        <f t="shared" si="0"/>
        <v>0</v>
      </c>
      <c r="G38" s="169">
        <f t="shared" si="1"/>
        <v>0</v>
      </c>
      <c r="H38" s="169"/>
      <c r="I38" s="169">
        <f t="shared" si="2"/>
        <v>0</v>
      </c>
      <c r="J38" s="169"/>
      <c r="K38" s="169">
        <f t="shared" si="3"/>
        <v>0</v>
      </c>
      <c r="L38" s="169">
        <v>21</v>
      </c>
      <c r="M38" s="169">
        <f t="shared" si="4"/>
        <v>0</v>
      </c>
      <c r="N38" s="161">
        <v>1.8669999999999999E-2</v>
      </c>
      <c r="O38" s="161">
        <f t="shared" si="5"/>
        <v>7.4679999999999996E-2</v>
      </c>
      <c r="P38" s="161">
        <v>0</v>
      </c>
      <c r="Q38" s="161">
        <f t="shared" si="6"/>
        <v>0</v>
      </c>
      <c r="R38" s="161"/>
      <c r="S38" s="161"/>
      <c r="T38" s="162">
        <v>2.92136</v>
      </c>
      <c r="U38" s="161">
        <f t="shared" si="7"/>
        <v>11.69</v>
      </c>
      <c r="V38" s="151"/>
      <c r="W38" s="151"/>
      <c r="X38" s="151"/>
      <c r="Y38" s="151"/>
      <c r="Z38" s="151"/>
      <c r="AA38" s="151"/>
      <c r="AB38" s="151"/>
      <c r="AC38" s="151"/>
      <c r="AD38" s="151"/>
      <c r="AE38" s="151" t="s">
        <v>128</v>
      </c>
      <c r="AF38" s="151"/>
      <c r="AG38" s="151"/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>
      <c r="A39" s="152">
        <v>22</v>
      </c>
      <c r="B39" s="158" t="s">
        <v>159</v>
      </c>
      <c r="C39" s="191" t="s">
        <v>160</v>
      </c>
      <c r="D39" s="160" t="s">
        <v>131</v>
      </c>
      <c r="E39" s="166">
        <v>4</v>
      </c>
      <c r="F39" s="168">
        <f t="shared" si="0"/>
        <v>0</v>
      </c>
      <c r="G39" s="169">
        <f t="shared" si="1"/>
        <v>0</v>
      </c>
      <c r="H39" s="169"/>
      <c r="I39" s="169">
        <f t="shared" si="2"/>
        <v>0</v>
      </c>
      <c r="J39" s="169"/>
      <c r="K39" s="169">
        <f t="shared" si="3"/>
        <v>0</v>
      </c>
      <c r="L39" s="169">
        <v>21</v>
      </c>
      <c r="M39" s="169">
        <f t="shared" si="4"/>
        <v>0</v>
      </c>
      <c r="N39" s="161">
        <v>1.9E-3</v>
      </c>
      <c r="O39" s="161">
        <f t="shared" si="5"/>
        <v>7.6E-3</v>
      </c>
      <c r="P39" s="161">
        <v>0</v>
      </c>
      <c r="Q39" s="161">
        <f t="shared" si="6"/>
        <v>0</v>
      </c>
      <c r="R39" s="161"/>
      <c r="S39" s="161"/>
      <c r="T39" s="162">
        <v>0</v>
      </c>
      <c r="U39" s="161">
        <f t="shared" si="7"/>
        <v>0</v>
      </c>
      <c r="V39" s="151"/>
      <c r="W39" s="151"/>
      <c r="X39" s="151"/>
      <c r="Y39" s="151"/>
      <c r="Z39" s="151"/>
      <c r="AA39" s="151"/>
      <c r="AB39" s="151"/>
      <c r="AC39" s="151"/>
      <c r="AD39" s="151"/>
      <c r="AE39" s="151" t="s">
        <v>114</v>
      </c>
      <c r="AF39" s="151"/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>
      <c r="A40" s="152">
        <v>23</v>
      </c>
      <c r="B40" s="158" t="s">
        <v>161</v>
      </c>
      <c r="C40" s="191" t="s">
        <v>162</v>
      </c>
      <c r="D40" s="160" t="s">
        <v>163</v>
      </c>
      <c r="E40" s="166">
        <v>1</v>
      </c>
      <c r="F40" s="168">
        <f t="shared" si="0"/>
        <v>0</v>
      </c>
      <c r="G40" s="169">
        <f t="shared" si="1"/>
        <v>0</v>
      </c>
      <c r="H40" s="169"/>
      <c r="I40" s="169">
        <f t="shared" si="2"/>
        <v>0</v>
      </c>
      <c r="J40" s="169"/>
      <c r="K40" s="169">
        <f t="shared" si="3"/>
        <v>0</v>
      </c>
      <c r="L40" s="169">
        <v>21</v>
      </c>
      <c r="M40" s="169">
        <f t="shared" si="4"/>
        <v>0</v>
      </c>
      <c r="N40" s="161">
        <v>1.09E-2</v>
      </c>
      <c r="O40" s="161">
        <f t="shared" si="5"/>
        <v>1.09E-2</v>
      </c>
      <c r="P40" s="161">
        <v>0</v>
      </c>
      <c r="Q40" s="161">
        <f t="shared" si="6"/>
        <v>0</v>
      </c>
      <c r="R40" s="161"/>
      <c r="S40" s="161"/>
      <c r="T40" s="162">
        <v>1.25</v>
      </c>
      <c r="U40" s="161">
        <f t="shared" si="7"/>
        <v>1.25</v>
      </c>
      <c r="V40" s="151"/>
      <c r="W40" s="151"/>
      <c r="X40" s="151"/>
      <c r="Y40" s="151"/>
      <c r="Z40" s="151"/>
      <c r="AA40" s="151"/>
      <c r="AB40" s="151"/>
      <c r="AC40" s="151"/>
      <c r="AD40" s="151"/>
      <c r="AE40" s="151" t="s">
        <v>114</v>
      </c>
      <c r="AF40" s="151"/>
      <c r="AG40" s="151"/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>
      <c r="A41" s="152">
        <v>24</v>
      </c>
      <c r="B41" s="158" t="s">
        <v>164</v>
      </c>
      <c r="C41" s="191" t="s">
        <v>165</v>
      </c>
      <c r="D41" s="160" t="s">
        <v>163</v>
      </c>
      <c r="E41" s="166">
        <v>1</v>
      </c>
      <c r="F41" s="168">
        <f t="shared" si="0"/>
        <v>0</v>
      </c>
      <c r="G41" s="169">
        <f t="shared" si="1"/>
        <v>0</v>
      </c>
      <c r="H41" s="169"/>
      <c r="I41" s="169">
        <f t="shared" si="2"/>
        <v>0</v>
      </c>
      <c r="J41" s="169"/>
      <c r="K41" s="169">
        <f t="shared" si="3"/>
        <v>0</v>
      </c>
      <c r="L41" s="169">
        <v>21</v>
      </c>
      <c r="M41" s="169">
        <f t="shared" si="4"/>
        <v>0</v>
      </c>
      <c r="N41" s="161">
        <v>1.09E-2</v>
      </c>
      <c r="O41" s="161">
        <f t="shared" si="5"/>
        <v>1.09E-2</v>
      </c>
      <c r="P41" s="161">
        <v>0</v>
      </c>
      <c r="Q41" s="161">
        <f t="shared" si="6"/>
        <v>0</v>
      </c>
      <c r="R41" s="161"/>
      <c r="S41" s="161"/>
      <c r="T41" s="162">
        <v>1.25</v>
      </c>
      <c r="U41" s="161">
        <f t="shared" si="7"/>
        <v>1.25</v>
      </c>
      <c r="V41" s="151"/>
      <c r="W41" s="151"/>
      <c r="X41" s="151"/>
      <c r="Y41" s="151"/>
      <c r="Z41" s="151"/>
      <c r="AA41" s="151"/>
      <c r="AB41" s="151"/>
      <c r="AC41" s="151"/>
      <c r="AD41" s="151"/>
      <c r="AE41" s="151" t="s">
        <v>114</v>
      </c>
      <c r="AF41" s="151"/>
      <c r="AG41" s="151"/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>
      <c r="A42" s="152">
        <v>25</v>
      </c>
      <c r="B42" s="158" t="s">
        <v>166</v>
      </c>
      <c r="C42" s="191" t="s">
        <v>167</v>
      </c>
      <c r="D42" s="160" t="s">
        <v>131</v>
      </c>
      <c r="E42" s="166">
        <v>4</v>
      </c>
      <c r="F42" s="168">
        <f t="shared" si="0"/>
        <v>0</v>
      </c>
      <c r="G42" s="169">
        <f t="shared" si="1"/>
        <v>0</v>
      </c>
      <c r="H42" s="169"/>
      <c r="I42" s="169">
        <f t="shared" si="2"/>
        <v>0</v>
      </c>
      <c r="J42" s="169"/>
      <c r="K42" s="169">
        <f t="shared" si="3"/>
        <v>0</v>
      </c>
      <c r="L42" s="169">
        <v>21</v>
      </c>
      <c r="M42" s="169">
        <f t="shared" si="4"/>
        <v>0</v>
      </c>
      <c r="N42" s="161">
        <v>1.1999999999999999E-3</v>
      </c>
      <c r="O42" s="161">
        <f t="shared" si="5"/>
        <v>4.7999999999999996E-3</v>
      </c>
      <c r="P42" s="161">
        <v>0</v>
      </c>
      <c r="Q42" s="161">
        <f t="shared" si="6"/>
        <v>0</v>
      </c>
      <c r="R42" s="161"/>
      <c r="S42" s="161"/>
      <c r="T42" s="162">
        <v>0</v>
      </c>
      <c r="U42" s="161">
        <f t="shared" si="7"/>
        <v>0</v>
      </c>
      <c r="V42" s="151"/>
      <c r="W42" s="151"/>
      <c r="X42" s="151"/>
      <c r="Y42" s="151"/>
      <c r="Z42" s="151"/>
      <c r="AA42" s="151"/>
      <c r="AB42" s="151"/>
      <c r="AC42" s="151"/>
      <c r="AD42" s="151"/>
      <c r="AE42" s="151" t="s">
        <v>168</v>
      </c>
      <c r="AF42" s="151"/>
      <c r="AG42" s="151"/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>
      <c r="A43" s="152">
        <v>26</v>
      </c>
      <c r="B43" s="158" t="s">
        <v>169</v>
      </c>
      <c r="C43" s="191" t="s">
        <v>170</v>
      </c>
      <c r="D43" s="160" t="s">
        <v>146</v>
      </c>
      <c r="E43" s="166">
        <v>1.1000000000000001</v>
      </c>
      <c r="F43" s="168">
        <f t="shared" si="0"/>
        <v>0</v>
      </c>
      <c r="G43" s="169">
        <f t="shared" si="1"/>
        <v>0</v>
      </c>
      <c r="H43" s="169"/>
      <c r="I43" s="169">
        <f t="shared" si="2"/>
        <v>0</v>
      </c>
      <c r="J43" s="169"/>
      <c r="K43" s="169">
        <f t="shared" si="3"/>
        <v>0</v>
      </c>
      <c r="L43" s="169">
        <v>21</v>
      </c>
      <c r="M43" s="169">
        <f t="shared" si="4"/>
        <v>0</v>
      </c>
      <c r="N43" s="161">
        <v>0</v>
      </c>
      <c r="O43" s="161">
        <f t="shared" si="5"/>
        <v>0</v>
      </c>
      <c r="P43" s="161">
        <v>0</v>
      </c>
      <c r="Q43" s="161">
        <f t="shared" si="6"/>
        <v>0</v>
      </c>
      <c r="R43" s="161"/>
      <c r="S43" s="161"/>
      <c r="T43" s="162">
        <v>1.629</v>
      </c>
      <c r="U43" s="161">
        <f t="shared" si="7"/>
        <v>1.79</v>
      </c>
      <c r="V43" s="151"/>
      <c r="W43" s="151"/>
      <c r="X43" s="151"/>
      <c r="Y43" s="151"/>
      <c r="Z43" s="151"/>
      <c r="AA43" s="151"/>
      <c r="AB43" s="151"/>
      <c r="AC43" s="151"/>
      <c r="AD43" s="151"/>
      <c r="AE43" s="151" t="s">
        <v>114</v>
      </c>
      <c r="AF43" s="151"/>
      <c r="AG43" s="151"/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>
      <c r="A44" s="153" t="s">
        <v>109</v>
      </c>
      <c r="B44" s="159" t="s">
        <v>72</v>
      </c>
      <c r="C44" s="192" t="s">
        <v>73</v>
      </c>
      <c r="D44" s="163"/>
      <c r="E44" s="167"/>
      <c r="F44" s="170"/>
      <c r="G44" s="170">
        <f>SUMIF(AE45:AE47,"&lt;&gt;NOR",G45:G47)</f>
        <v>0</v>
      </c>
      <c r="H44" s="170"/>
      <c r="I44" s="170">
        <f>SUM(I45:I47)</f>
        <v>0</v>
      </c>
      <c r="J44" s="170"/>
      <c r="K44" s="170">
        <f>SUM(K45:K47)</f>
        <v>0</v>
      </c>
      <c r="L44" s="170"/>
      <c r="M44" s="170">
        <f>SUM(M45:M47)</f>
        <v>0</v>
      </c>
      <c r="N44" s="164"/>
      <c r="O44" s="164">
        <f>SUM(O45:O47)</f>
        <v>0.13140000000000002</v>
      </c>
      <c r="P44" s="164"/>
      <c r="Q44" s="164">
        <f>SUM(Q45:Q47)</f>
        <v>0</v>
      </c>
      <c r="R44" s="164"/>
      <c r="S44" s="164"/>
      <c r="T44" s="165"/>
      <c r="U44" s="164">
        <f>SUM(U45:U47)</f>
        <v>13.05</v>
      </c>
      <c r="AE44" t="s">
        <v>110</v>
      </c>
    </row>
    <row r="45" spans="1:60" outlineLevel="1">
      <c r="A45" s="152">
        <v>27</v>
      </c>
      <c r="B45" s="158" t="s">
        <v>171</v>
      </c>
      <c r="C45" s="191" t="s">
        <v>172</v>
      </c>
      <c r="D45" s="160" t="s">
        <v>131</v>
      </c>
      <c r="E45" s="166">
        <v>9</v>
      </c>
      <c r="F45" s="168">
        <f>H45+J45</f>
        <v>0</v>
      </c>
      <c r="G45" s="169">
        <f>ROUND(E45*F45,2)</f>
        <v>0</v>
      </c>
      <c r="H45" s="169"/>
      <c r="I45" s="169">
        <f>ROUND(E45*H45,2)</f>
        <v>0</v>
      </c>
      <c r="J45" s="169"/>
      <c r="K45" s="169">
        <f>ROUND(E45*J45,2)</f>
        <v>0</v>
      </c>
      <c r="L45" s="169">
        <v>21</v>
      </c>
      <c r="M45" s="169">
        <f>G45*(1+L45/100)</f>
        <v>0</v>
      </c>
      <c r="N45" s="161">
        <v>0</v>
      </c>
      <c r="O45" s="161">
        <f>ROUND(E45*N45,5)</f>
        <v>0</v>
      </c>
      <c r="P45" s="161">
        <v>0</v>
      </c>
      <c r="Q45" s="161">
        <f>ROUND(E45*P45,5)</f>
        <v>0</v>
      </c>
      <c r="R45" s="161"/>
      <c r="S45" s="161"/>
      <c r="T45" s="162">
        <v>1.45</v>
      </c>
      <c r="U45" s="161">
        <f>ROUND(E45*T45,2)</f>
        <v>13.05</v>
      </c>
      <c r="V45" s="151"/>
      <c r="W45" s="151"/>
      <c r="X45" s="151"/>
      <c r="Y45" s="151"/>
      <c r="Z45" s="151"/>
      <c r="AA45" s="151"/>
      <c r="AB45" s="151"/>
      <c r="AC45" s="151"/>
      <c r="AD45" s="151"/>
      <c r="AE45" s="151" t="s">
        <v>114</v>
      </c>
      <c r="AF45" s="151"/>
      <c r="AG45" s="151"/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>
      <c r="A46" s="152">
        <v>28</v>
      </c>
      <c r="B46" s="158" t="s">
        <v>173</v>
      </c>
      <c r="C46" s="191" t="s">
        <v>174</v>
      </c>
      <c r="D46" s="160" t="s">
        <v>131</v>
      </c>
      <c r="E46" s="166">
        <v>9</v>
      </c>
      <c r="F46" s="168">
        <f>H46+J46</f>
        <v>0</v>
      </c>
      <c r="G46" s="169">
        <f>ROUND(E46*F46,2)</f>
        <v>0</v>
      </c>
      <c r="H46" s="169"/>
      <c r="I46" s="169">
        <f>ROUND(E46*H46,2)</f>
        <v>0</v>
      </c>
      <c r="J46" s="169"/>
      <c r="K46" s="169">
        <f>ROUND(E46*J46,2)</f>
        <v>0</v>
      </c>
      <c r="L46" s="169">
        <v>21</v>
      </c>
      <c r="M46" s="169">
        <f>G46*(1+L46/100)</f>
        <v>0</v>
      </c>
      <c r="N46" s="161">
        <v>1.38E-2</v>
      </c>
      <c r="O46" s="161">
        <f>ROUND(E46*N46,5)</f>
        <v>0.1242</v>
      </c>
      <c r="P46" s="161">
        <v>0</v>
      </c>
      <c r="Q46" s="161">
        <f>ROUND(E46*P46,5)</f>
        <v>0</v>
      </c>
      <c r="R46" s="161"/>
      <c r="S46" s="161"/>
      <c r="T46" s="162">
        <v>0</v>
      </c>
      <c r="U46" s="161">
        <f>ROUND(E46*T46,2)</f>
        <v>0</v>
      </c>
      <c r="V46" s="151"/>
      <c r="W46" s="151"/>
      <c r="X46" s="151"/>
      <c r="Y46" s="151"/>
      <c r="Z46" s="151"/>
      <c r="AA46" s="151"/>
      <c r="AB46" s="151"/>
      <c r="AC46" s="151"/>
      <c r="AD46" s="151"/>
      <c r="AE46" s="151" t="s">
        <v>168</v>
      </c>
      <c r="AF46" s="151"/>
      <c r="AG46" s="151"/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>
      <c r="A47" s="152">
        <v>29</v>
      </c>
      <c r="B47" s="158" t="s">
        <v>175</v>
      </c>
      <c r="C47" s="191" t="s">
        <v>176</v>
      </c>
      <c r="D47" s="160" t="s">
        <v>131</v>
      </c>
      <c r="E47" s="166">
        <v>9</v>
      </c>
      <c r="F47" s="168">
        <f>H47+J47</f>
        <v>0</v>
      </c>
      <c r="G47" s="169">
        <f>ROUND(E47*F47,2)</f>
        <v>0</v>
      </c>
      <c r="H47" s="169"/>
      <c r="I47" s="169">
        <f>ROUND(E47*H47,2)</f>
        <v>0</v>
      </c>
      <c r="J47" s="169"/>
      <c r="K47" s="169">
        <f>ROUND(E47*J47,2)</f>
        <v>0</v>
      </c>
      <c r="L47" s="169">
        <v>21</v>
      </c>
      <c r="M47" s="169">
        <f>G47*(1+L47/100)</f>
        <v>0</v>
      </c>
      <c r="N47" s="161">
        <v>8.0000000000000004E-4</v>
      </c>
      <c r="O47" s="161">
        <f>ROUND(E47*N47,5)</f>
        <v>7.1999999999999998E-3</v>
      </c>
      <c r="P47" s="161">
        <v>0</v>
      </c>
      <c r="Q47" s="161">
        <f>ROUND(E47*P47,5)</f>
        <v>0</v>
      </c>
      <c r="R47" s="161"/>
      <c r="S47" s="161"/>
      <c r="T47" s="162">
        <v>0</v>
      </c>
      <c r="U47" s="161">
        <f>ROUND(E47*T47,2)</f>
        <v>0</v>
      </c>
      <c r="V47" s="151"/>
      <c r="W47" s="151"/>
      <c r="X47" s="151"/>
      <c r="Y47" s="151"/>
      <c r="Z47" s="151"/>
      <c r="AA47" s="151"/>
      <c r="AB47" s="151"/>
      <c r="AC47" s="151"/>
      <c r="AD47" s="151"/>
      <c r="AE47" s="151" t="s">
        <v>168</v>
      </c>
      <c r="AF47" s="151"/>
      <c r="AG47" s="151"/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>
      <c r="A48" s="153" t="s">
        <v>109</v>
      </c>
      <c r="B48" s="159" t="s">
        <v>74</v>
      </c>
      <c r="C48" s="192" t="s">
        <v>75</v>
      </c>
      <c r="D48" s="163"/>
      <c r="E48" s="167"/>
      <c r="F48" s="170"/>
      <c r="G48" s="170">
        <f>SUMIF(AE49:AE54,"&lt;&gt;NOR",G49:G54)</f>
        <v>0</v>
      </c>
      <c r="H48" s="170"/>
      <c r="I48" s="170">
        <f>SUM(I49:I54)</f>
        <v>0</v>
      </c>
      <c r="J48" s="170"/>
      <c r="K48" s="170">
        <f>SUM(K49:K54)</f>
        <v>0</v>
      </c>
      <c r="L48" s="170"/>
      <c r="M48" s="170">
        <f>SUM(M49:M54)</f>
        <v>0</v>
      </c>
      <c r="N48" s="164"/>
      <c r="O48" s="164">
        <f>SUM(O49:O54)</f>
        <v>0.37446000000000002</v>
      </c>
      <c r="P48" s="164"/>
      <c r="Q48" s="164">
        <f>SUM(Q49:Q54)</f>
        <v>0</v>
      </c>
      <c r="R48" s="164"/>
      <c r="S48" s="164"/>
      <c r="T48" s="165"/>
      <c r="U48" s="164">
        <f>SUM(U49:U54)</f>
        <v>26.16</v>
      </c>
      <c r="AE48" t="s">
        <v>110</v>
      </c>
    </row>
    <row r="49" spans="1:60" outlineLevel="1">
      <c r="A49" s="152">
        <v>30</v>
      </c>
      <c r="B49" s="158" t="s">
        <v>177</v>
      </c>
      <c r="C49" s="191" t="s">
        <v>178</v>
      </c>
      <c r="D49" s="160" t="s">
        <v>113</v>
      </c>
      <c r="E49" s="166">
        <v>16.190000000000001</v>
      </c>
      <c r="F49" s="168">
        <f t="shared" ref="F49:F54" si="8">H49+J49</f>
        <v>0</v>
      </c>
      <c r="G49" s="169">
        <f t="shared" ref="G49:G54" si="9">ROUND(E49*F49,2)</f>
        <v>0</v>
      </c>
      <c r="H49" s="169"/>
      <c r="I49" s="169">
        <f t="shared" ref="I49:I54" si="10">ROUND(E49*H49,2)</f>
        <v>0</v>
      </c>
      <c r="J49" s="169"/>
      <c r="K49" s="169">
        <f t="shared" ref="K49:K54" si="11">ROUND(E49*J49,2)</f>
        <v>0</v>
      </c>
      <c r="L49" s="169">
        <v>21</v>
      </c>
      <c r="M49" s="169">
        <f t="shared" ref="M49:M54" si="12">G49*(1+L49/100)</f>
        <v>0</v>
      </c>
      <c r="N49" s="161">
        <v>0</v>
      </c>
      <c r="O49" s="161">
        <f t="shared" ref="O49:O54" si="13">ROUND(E49*N49,5)</f>
        <v>0</v>
      </c>
      <c r="P49" s="161">
        <v>0</v>
      </c>
      <c r="Q49" s="161">
        <f t="shared" ref="Q49:Q54" si="14">ROUND(E49*P49,5)</f>
        <v>0</v>
      </c>
      <c r="R49" s="161"/>
      <c r="S49" s="161"/>
      <c r="T49" s="162">
        <v>0.255</v>
      </c>
      <c r="U49" s="161">
        <f t="shared" ref="U49:U54" si="15">ROUND(E49*T49,2)</f>
        <v>4.13</v>
      </c>
      <c r="V49" s="151"/>
      <c r="W49" s="151"/>
      <c r="X49" s="151"/>
      <c r="Y49" s="151"/>
      <c r="Z49" s="151"/>
      <c r="AA49" s="151"/>
      <c r="AB49" s="151"/>
      <c r="AC49" s="151"/>
      <c r="AD49" s="151"/>
      <c r="AE49" s="151" t="s">
        <v>114</v>
      </c>
      <c r="AF49" s="151"/>
      <c r="AG49" s="151"/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>
      <c r="A50" s="152">
        <v>31</v>
      </c>
      <c r="B50" s="158" t="s">
        <v>179</v>
      </c>
      <c r="C50" s="191" t="s">
        <v>180</v>
      </c>
      <c r="D50" s="160" t="s">
        <v>113</v>
      </c>
      <c r="E50" s="166">
        <v>16.190000000000001</v>
      </c>
      <c r="F50" s="168">
        <f t="shared" si="8"/>
        <v>0</v>
      </c>
      <c r="G50" s="169">
        <f t="shared" si="9"/>
        <v>0</v>
      </c>
      <c r="H50" s="169"/>
      <c r="I50" s="169">
        <f t="shared" si="10"/>
        <v>0</v>
      </c>
      <c r="J50" s="169"/>
      <c r="K50" s="169">
        <f t="shared" si="11"/>
        <v>0</v>
      </c>
      <c r="L50" s="169">
        <v>21</v>
      </c>
      <c r="M50" s="169">
        <f t="shared" si="12"/>
        <v>0</v>
      </c>
      <c r="N50" s="161">
        <v>2.1000000000000001E-4</v>
      </c>
      <c r="O50" s="161">
        <f t="shared" si="13"/>
        <v>3.3999999999999998E-3</v>
      </c>
      <c r="P50" s="161">
        <v>0</v>
      </c>
      <c r="Q50" s="161">
        <f t="shared" si="14"/>
        <v>0</v>
      </c>
      <c r="R50" s="161"/>
      <c r="S50" s="161"/>
      <c r="T50" s="162">
        <v>0.05</v>
      </c>
      <c r="U50" s="161">
        <f t="shared" si="15"/>
        <v>0.81</v>
      </c>
      <c r="V50" s="151"/>
      <c r="W50" s="151"/>
      <c r="X50" s="151"/>
      <c r="Y50" s="151"/>
      <c r="Z50" s="151"/>
      <c r="AA50" s="151"/>
      <c r="AB50" s="151"/>
      <c r="AC50" s="151"/>
      <c r="AD50" s="151"/>
      <c r="AE50" s="151" t="s">
        <v>114</v>
      </c>
      <c r="AF50" s="151"/>
      <c r="AG50" s="151"/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ht="20.399999999999999" outlineLevel="1">
      <c r="A51" s="152">
        <v>32</v>
      </c>
      <c r="B51" s="158" t="s">
        <v>181</v>
      </c>
      <c r="C51" s="191" t="s">
        <v>182</v>
      </c>
      <c r="D51" s="160" t="s">
        <v>113</v>
      </c>
      <c r="E51" s="166">
        <v>16.190000000000001</v>
      </c>
      <c r="F51" s="168">
        <f t="shared" si="8"/>
        <v>0</v>
      </c>
      <c r="G51" s="169">
        <f t="shared" si="9"/>
        <v>0</v>
      </c>
      <c r="H51" s="169"/>
      <c r="I51" s="169">
        <f t="shared" si="10"/>
        <v>0</v>
      </c>
      <c r="J51" s="169"/>
      <c r="K51" s="169">
        <f t="shared" si="11"/>
        <v>0</v>
      </c>
      <c r="L51" s="169">
        <v>21</v>
      </c>
      <c r="M51" s="169">
        <f t="shared" si="12"/>
        <v>0</v>
      </c>
      <c r="N51" s="161">
        <v>3.5200000000000001E-3</v>
      </c>
      <c r="O51" s="161">
        <f t="shared" si="13"/>
        <v>5.6989999999999999E-2</v>
      </c>
      <c r="P51" s="161">
        <v>0</v>
      </c>
      <c r="Q51" s="161">
        <f t="shared" si="14"/>
        <v>0</v>
      </c>
      <c r="R51" s="161"/>
      <c r="S51" s="161"/>
      <c r="T51" s="162">
        <v>0.97</v>
      </c>
      <c r="U51" s="161">
        <f t="shared" si="15"/>
        <v>15.7</v>
      </c>
      <c r="V51" s="151"/>
      <c r="W51" s="151"/>
      <c r="X51" s="151"/>
      <c r="Y51" s="151"/>
      <c r="Z51" s="151"/>
      <c r="AA51" s="151"/>
      <c r="AB51" s="151"/>
      <c r="AC51" s="151"/>
      <c r="AD51" s="151"/>
      <c r="AE51" s="151" t="s">
        <v>114</v>
      </c>
      <c r="AF51" s="151"/>
      <c r="AG51" s="151"/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>
      <c r="A52" s="152">
        <v>33</v>
      </c>
      <c r="B52" s="158" t="s">
        <v>183</v>
      </c>
      <c r="C52" s="191" t="s">
        <v>184</v>
      </c>
      <c r="D52" s="160" t="s">
        <v>113</v>
      </c>
      <c r="E52" s="166">
        <v>16.190000000000001</v>
      </c>
      <c r="F52" s="168">
        <f t="shared" si="8"/>
        <v>0</v>
      </c>
      <c r="G52" s="169">
        <f t="shared" si="9"/>
        <v>0</v>
      </c>
      <c r="H52" s="169"/>
      <c r="I52" s="169">
        <f t="shared" si="10"/>
        <v>0</v>
      </c>
      <c r="J52" s="169"/>
      <c r="K52" s="169">
        <f t="shared" si="11"/>
        <v>0</v>
      </c>
      <c r="L52" s="169">
        <v>21</v>
      </c>
      <c r="M52" s="169">
        <f t="shared" si="12"/>
        <v>0</v>
      </c>
      <c r="N52" s="161">
        <v>1.9199999999999998E-2</v>
      </c>
      <c r="O52" s="161">
        <f t="shared" si="13"/>
        <v>0.31085000000000002</v>
      </c>
      <c r="P52" s="161">
        <v>0</v>
      </c>
      <c r="Q52" s="161">
        <f t="shared" si="14"/>
        <v>0</v>
      </c>
      <c r="R52" s="161"/>
      <c r="S52" s="161"/>
      <c r="T52" s="162">
        <v>0</v>
      </c>
      <c r="U52" s="161">
        <f t="shared" si="15"/>
        <v>0</v>
      </c>
      <c r="V52" s="151"/>
      <c r="W52" s="151"/>
      <c r="X52" s="151"/>
      <c r="Y52" s="151"/>
      <c r="Z52" s="151"/>
      <c r="AA52" s="151"/>
      <c r="AB52" s="151"/>
      <c r="AC52" s="151"/>
      <c r="AD52" s="151"/>
      <c r="AE52" s="151" t="s">
        <v>168</v>
      </c>
      <c r="AF52" s="151"/>
      <c r="AG52" s="151"/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>
      <c r="A53" s="152">
        <v>34</v>
      </c>
      <c r="B53" s="158" t="s">
        <v>185</v>
      </c>
      <c r="C53" s="191" t="s">
        <v>186</v>
      </c>
      <c r="D53" s="160" t="s">
        <v>0</v>
      </c>
      <c r="E53" s="166">
        <v>26.890720000000002</v>
      </c>
      <c r="F53" s="168">
        <f t="shared" si="8"/>
        <v>0</v>
      </c>
      <c r="G53" s="169">
        <f t="shared" si="9"/>
        <v>0</v>
      </c>
      <c r="H53" s="169"/>
      <c r="I53" s="169">
        <f t="shared" si="10"/>
        <v>0</v>
      </c>
      <c r="J53" s="169"/>
      <c r="K53" s="169">
        <f t="shared" si="11"/>
        <v>0</v>
      </c>
      <c r="L53" s="169">
        <v>21</v>
      </c>
      <c r="M53" s="169">
        <f t="shared" si="12"/>
        <v>0</v>
      </c>
      <c r="N53" s="161">
        <v>0</v>
      </c>
      <c r="O53" s="161">
        <f t="shared" si="13"/>
        <v>0</v>
      </c>
      <c r="P53" s="161">
        <v>0</v>
      </c>
      <c r="Q53" s="161">
        <f t="shared" si="14"/>
        <v>0</v>
      </c>
      <c r="R53" s="161"/>
      <c r="S53" s="161"/>
      <c r="T53" s="162">
        <v>0</v>
      </c>
      <c r="U53" s="161">
        <f t="shared" si="15"/>
        <v>0</v>
      </c>
      <c r="V53" s="151"/>
      <c r="W53" s="151"/>
      <c r="X53" s="151"/>
      <c r="Y53" s="151"/>
      <c r="Z53" s="151"/>
      <c r="AA53" s="151"/>
      <c r="AB53" s="151"/>
      <c r="AC53" s="151"/>
      <c r="AD53" s="151"/>
      <c r="AE53" s="151" t="s">
        <v>114</v>
      </c>
      <c r="AF53" s="151"/>
      <c r="AG53" s="151"/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ht="20.399999999999999" outlineLevel="1">
      <c r="A54" s="152">
        <v>35</v>
      </c>
      <c r="B54" s="158" t="s">
        <v>187</v>
      </c>
      <c r="C54" s="191" t="s">
        <v>188</v>
      </c>
      <c r="D54" s="160" t="s">
        <v>189</v>
      </c>
      <c r="E54" s="166">
        <v>40.22</v>
      </c>
      <c r="F54" s="168">
        <f t="shared" si="8"/>
        <v>0</v>
      </c>
      <c r="G54" s="169">
        <f t="shared" si="9"/>
        <v>0</v>
      </c>
      <c r="H54" s="169"/>
      <c r="I54" s="169">
        <f t="shared" si="10"/>
        <v>0</v>
      </c>
      <c r="J54" s="169"/>
      <c r="K54" s="169">
        <f t="shared" si="11"/>
        <v>0</v>
      </c>
      <c r="L54" s="169">
        <v>21</v>
      </c>
      <c r="M54" s="169">
        <f t="shared" si="12"/>
        <v>0</v>
      </c>
      <c r="N54" s="161">
        <v>8.0000000000000007E-5</v>
      </c>
      <c r="O54" s="161">
        <f t="shared" si="13"/>
        <v>3.2200000000000002E-3</v>
      </c>
      <c r="P54" s="161">
        <v>0</v>
      </c>
      <c r="Q54" s="161">
        <f t="shared" si="14"/>
        <v>0</v>
      </c>
      <c r="R54" s="161"/>
      <c r="S54" s="161"/>
      <c r="T54" s="162">
        <v>0.13719999999999999</v>
      </c>
      <c r="U54" s="161">
        <f t="shared" si="15"/>
        <v>5.52</v>
      </c>
      <c r="V54" s="151"/>
      <c r="W54" s="151"/>
      <c r="X54" s="151"/>
      <c r="Y54" s="151"/>
      <c r="Z54" s="151"/>
      <c r="AA54" s="151"/>
      <c r="AB54" s="151"/>
      <c r="AC54" s="151"/>
      <c r="AD54" s="151"/>
      <c r="AE54" s="151" t="s">
        <v>114</v>
      </c>
      <c r="AF54" s="151"/>
      <c r="AG54" s="151"/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>
      <c r="A55" s="153" t="s">
        <v>109</v>
      </c>
      <c r="B55" s="159" t="s">
        <v>76</v>
      </c>
      <c r="C55" s="192" t="s">
        <v>77</v>
      </c>
      <c r="D55" s="163"/>
      <c r="E55" s="167"/>
      <c r="F55" s="170"/>
      <c r="G55" s="170">
        <f>SUMIF(AE56:AE59,"&lt;&gt;NOR",G56:G59)</f>
        <v>0</v>
      </c>
      <c r="H55" s="170"/>
      <c r="I55" s="170">
        <f>SUM(I56:I59)</f>
        <v>0</v>
      </c>
      <c r="J55" s="170"/>
      <c r="K55" s="170">
        <f>SUM(K56:K59)</f>
        <v>0</v>
      </c>
      <c r="L55" s="170"/>
      <c r="M55" s="170">
        <f>SUM(M56:M59)</f>
        <v>0</v>
      </c>
      <c r="N55" s="164"/>
      <c r="O55" s="164">
        <f>SUM(O56:O59)</f>
        <v>1.7730399999999999</v>
      </c>
      <c r="P55" s="164"/>
      <c r="Q55" s="164">
        <f>SUM(Q56:Q59)</f>
        <v>0</v>
      </c>
      <c r="R55" s="164"/>
      <c r="S55" s="164"/>
      <c r="T55" s="165"/>
      <c r="U55" s="164">
        <f>SUM(U56:U59)</f>
        <v>117.56</v>
      </c>
      <c r="AE55" t="s">
        <v>110</v>
      </c>
    </row>
    <row r="56" spans="1:60" outlineLevel="1">
      <c r="A56" s="152">
        <v>36</v>
      </c>
      <c r="B56" s="158" t="s">
        <v>190</v>
      </c>
      <c r="C56" s="191" t="s">
        <v>191</v>
      </c>
      <c r="D56" s="160" t="s">
        <v>113</v>
      </c>
      <c r="E56" s="166">
        <v>112.74</v>
      </c>
      <c r="F56" s="168">
        <f>H56+J56</f>
        <v>0</v>
      </c>
      <c r="G56" s="169">
        <f>ROUND(E56*F56,2)</f>
        <v>0</v>
      </c>
      <c r="H56" s="169"/>
      <c r="I56" s="169">
        <f>ROUND(E56*H56,2)</f>
        <v>0</v>
      </c>
      <c r="J56" s="169"/>
      <c r="K56" s="169">
        <f>ROUND(E56*J56,2)</f>
        <v>0</v>
      </c>
      <c r="L56" s="169">
        <v>21</v>
      </c>
      <c r="M56" s="169">
        <f>G56*(1+L56/100)</f>
        <v>0</v>
      </c>
      <c r="N56" s="161">
        <v>0</v>
      </c>
      <c r="O56" s="161">
        <f>ROUND(E56*N56,5)</f>
        <v>0</v>
      </c>
      <c r="P56" s="161">
        <v>0</v>
      </c>
      <c r="Q56" s="161">
        <f>ROUND(E56*P56,5)</f>
        <v>0</v>
      </c>
      <c r="R56" s="161"/>
      <c r="S56" s="161"/>
      <c r="T56" s="162">
        <v>0.33</v>
      </c>
      <c r="U56" s="161">
        <f>ROUND(E56*T56,2)</f>
        <v>37.200000000000003</v>
      </c>
      <c r="V56" s="151"/>
      <c r="W56" s="151"/>
      <c r="X56" s="151"/>
      <c r="Y56" s="151"/>
      <c r="Z56" s="151"/>
      <c r="AA56" s="151"/>
      <c r="AB56" s="151"/>
      <c r="AC56" s="151"/>
      <c r="AD56" s="151"/>
      <c r="AE56" s="151" t="s">
        <v>114</v>
      </c>
      <c r="AF56" s="151"/>
      <c r="AG56" s="151"/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ht="20.399999999999999" outlineLevel="1">
      <c r="A57" s="152">
        <v>37</v>
      </c>
      <c r="B57" s="158" t="s">
        <v>192</v>
      </c>
      <c r="C57" s="191" t="s">
        <v>193</v>
      </c>
      <c r="D57" s="160" t="s">
        <v>113</v>
      </c>
      <c r="E57" s="166">
        <v>74.78</v>
      </c>
      <c r="F57" s="168">
        <f>H57+J57</f>
        <v>0</v>
      </c>
      <c r="G57" s="169">
        <f>ROUND(E57*F57,2)</f>
        <v>0</v>
      </c>
      <c r="H57" s="169"/>
      <c r="I57" s="169">
        <f>ROUND(E57*H57,2)</f>
        <v>0</v>
      </c>
      <c r="J57" s="169"/>
      <c r="K57" s="169">
        <f>ROUND(E57*J57,2)</f>
        <v>0</v>
      </c>
      <c r="L57" s="169">
        <v>21</v>
      </c>
      <c r="M57" s="169">
        <f>G57*(1+L57/100)</f>
        <v>0</v>
      </c>
      <c r="N57" s="161">
        <v>4.5100000000000001E-3</v>
      </c>
      <c r="O57" s="161">
        <f>ROUND(E57*N57,5)</f>
        <v>0.33726</v>
      </c>
      <c r="P57" s="161">
        <v>0</v>
      </c>
      <c r="Q57" s="161">
        <f>ROUND(E57*P57,5)</f>
        <v>0</v>
      </c>
      <c r="R57" s="161"/>
      <c r="S57" s="161"/>
      <c r="T57" s="162">
        <v>1.0746</v>
      </c>
      <c r="U57" s="161">
        <f>ROUND(E57*T57,2)</f>
        <v>80.36</v>
      </c>
      <c r="V57" s="151"/>
      <c r="W57" s="151"/>
      <c r="X57" s="151"/>
      <c r="Y57" s="151"/>
      <c r="Z57" s="151"/>
      <c r="AA57" s="151"/>
      <c r="AB57" s="151"/>
      <c r="AC57" s="151"/>
      <c r="AD57" s="151"/>
      <c r="AE57" s="151" t="s">
        <v>114</v>
      </c>
      <c r="AF57" s="151"/>
      <c r="AG57" s="151"/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>
      <c r="A58" s="152">
        <v>38</v>
      </c>
      <c r="B58" s="158" t="s">
        <v>194</v>
      </c>
      <c r="C58" s="191" t="s">
        <v>195</v>
      </c>
      <c r="D58" s="160" t="s">
        <v>113</v>
      </c>
      <c r="E58" s="166">
        <v>74.78</v>
      </c>
      <c r="F58" s="168">
        <f>H58+J58</f>
        <v>0</v>
      </c>
      <c r="G58" s="169">
        <f>ROUND(E58*F58,2)</f>
        <v>0</v>
      </c>
      <c r="H58" s="169"/>
      <c r="I58" s="169">
        <f>ROUND(E58*H58,2)</f>
        <v>0</v>
      </c>
      <c r="J58" s="169"/>
      <c r="K58" s="169">
        <f>ROUND(E58*J58,2)</f>
        <v>0</v>
      </c>
      <c r="L58" s="169">
        <v>21</v>
      </c>
      <c r="M58" s="169">
        <f>G58*(1+L58/100)</f>
        <v>0</v>
      </c>
      <c r="N58" s="161">
        <v>1.9199999999999998E-2</v>
      </c>
      <c r="O58" s="161">
        <f>ROUND(E58*N58,5)</f>
        <v>1.4357800000000001</v>
      </c>
      <c r="P58" s="161">
        <v>0</v>
      </c>
      <c r="Q58" s="161">
        <f>ROUND(E58*P58,5)</f>
        <v>0</v>
      </c>
      <c r="R58" s="161"/>
      <c r="S58" s="161"/>
      <c r="T58" s="162">
        <v>0</v>
      </c>
      <c r="U58" s="161">
        <f>ROUND(E58*T58,2)</f>
        <v>0</v>
      </c>
      <c r="V58" s="151"/>
      <c r="W58" s="151"/>
      <c r="X58" s="151"/>
      <c r="Y58" s="151"/>
      <c r="Z58" s="151"/>
      <c r="AA58" s="151"/>
      <c r="AB58" s="151"/>
      <c r="AC58" s="151"/>
      <c r="AD58" s="151"/>
      <c r="AE58" s="151" t="s">
        <v>168</v>
      </c>
      <c r="AF58" s="151"/>
      <c r="AG58" s="151"/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>
      <c r="A59" s="152">
        <v>39</v>
      </c>
      <c r="B59" s="158" t="s">
        <v>196</v>
      </c>
      <c r="C59" s="191" t="s">
        <v>197</v>
      </c>
      <c r="D59" s="160" t="s">
        <v>0</v>
      </c>
      <c r="E59" s="166">
        <v>114.53213</v>
      </c>
      <c r="F59" s="168">
        <f>H59+J59</f>
        <v>0</v>
      </c>
      <c r="G59" s="169">
        <f>ROUND(E59*F59,2)</f>
        <v>0</v>
      </c>
      <c r="H59" s="169"/>
      <c r="I59" s="169">
        <f>ROUND(E59*H59,2)</f>
        <v>0</v>
      </c>
      <c r="J59" s="169"/>
      <c r="K59" s="169">
        <f>ROUND(E59*J59,2)</f>
        <v>0</v>
      </c>
      <c r="L59" s="169">
        <v>21</v>
      </c>
      <c r="M59" s="169">
        <f>G59*(1+L59/100)</f>
        <v>0</v>
      </c>
      <c r="N59" s="161">
        <v>0</v>
      </c>
      <c r="O59" s="161">
        <f>ROUND(E59*N59,5)</f>
        <v>0</v>
      </c>
      <c r="P59" s="161">
        <v>0</v>
      </c>
      <c r="Q59" s="161">
        <f>ROUND(E59*P59,5)</f>
        <v>0</v>
      </c>
      <c r="R59" s="161"/>
      <c r="S59" s="161"/>
      <c r="T59" s="162">
        <v>0</v>
      </c>
      <c r="U59" s="161">
        <f>ROUND(E59*T59,2)</f>
        <v>0</v>
      </c>
      <c r="V59" s="151"/>
      <c r="W59" s="151"/>
      <c r="X59" s="151"/>
      <c r="Y59" s="151"/>
      <c r="Z59" s="151"/>
      <c r="AA59" s="151"/>
      <c r="AB59" s="151"/>
      <c r="AC59" s="151"/>
      <c r="AD59" s="151"/>
      <c r="AE59" s="151" t="s">
        <v>114</v>
      </c>
      <c r="AF59" s="151"/>
      <c r="AG59" s="151"/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>
      <c r="A60" s="153" t="s">
        <v>109</v>
      </c>
      <c r="B60" s="159" t="s">
        <v>78</v>
      </c>
      <c r="C60" s="192" t="s">
        <v>79</v>
      </c>
      <c r="D60" s="163"/>
      <c r="E60" s="167"/>
      <c r="F60" s="170"/>
      <c r="G60" s="170">
        <f>SUMIF(AE61:AE62,"&lt;&gt;NOR",G61:G62)</f>
        <v>0</v>
      </c>
      <c r="H60" s="170"/>
      <c r="I60" s="170">
        <f>SUM(I61:I62)</f>
        <v>0</v>
      </c>
      <c r="J60" s="170"/>
      <c r="K60" s="170">
        <f>SUM(K61:K62)</f>
        <v>0</v>
      </c>
      <c r="L60" s="170"/>
      <c r="M60" s="170">
        <f>SUM(M61:M62)</f>
        <v>0</v>
      </c>
      <c r="N60" s="164"/>
      <c r="O60" s="164">
        <f>SUM(O61:O62)</f>
        <v>1.18E-2</v>
      </c>
      <c r="P60" s="164"/>
      <c r="Q60" s="164">
        <f>SUM(Q61:Q62)</f>
        <v>0</v>
      </c>
      <c r="R60" s="164"/>
      <c r="S60" s="164"/>
      <c r="T60" s="165"/>
      <c r="U60" s="164">
        <f>SUM(U61:U62)</f>
        <v>4.4000000000000004</v>
      </c>
      <c r="AE60" t="s">
        <v>110</v>
      </c>
    </row>
    <row r="61" spans="1:60" outlineLevel="1">
      <c r="A61" s="152">
        <v>40</v>
      </c>
      <c r="B61" s="158" t="s">
        <v>198</v>
      </c>
      <c r="C61" s="191" t="s">
        <v>199</v>
      </c>
      <c r="D61" s="160" t="s">
        <v>113</v>
      </c>
      <c r="E61" s="166">
        <v>32.778399999999998</v>
      </c>
      <c r="F61" s="168">
        <f>H61+J61</f>
        <v>0</v>
      </c>
      <c r="G61" s="169">
        <f>ROUND(E61*F61,2)</f>
        <v>0</v>
      </c>
      <c r="H61" s="169"/>
      <c r="I61" s="169">
        <f>ROUND(E61*H61,2)</f>
        <v>0</v>
      </c>
      <c r="J61" s="169"/>
      <c r="K61" s="169">
        <f>ROUND(E61*J61,2)</f>
        <v>0</v>
      </c>
      <c r="L61" s="169">
        <v>21</v>
      </c>
      <c r="M61" s="169">
        <f>G61*(1+L61/100)</f>
        <v>0</v>
      </c>
      <c r="N61" s="161">
        <v>6.9999999999999994E-5</v>
      </c>
      <c r="O61" s="161">
        <f>ROUND(E61*N61,5)</f>
        <v>2.2899999999999999E-3</v>
      </c>
      <c r="P61" s="161">
        <v>0</v>
      </c>
      <c r="Q61" s="161">
        <f>ROUND(E61*P61,5)</f>
        <v>0</v>
      </c>
      <c r="R61" s="161"/>
      <c r="S61" s="161"/>
      <c r="T61" s="162">
        <v>3.2480000000000002E-2</v>
      </c>
      <c r="U61" s="161">
        <f>ROUND(E61*T61,2)</f>
        <v>1.06</v>
      </c>
      <c r="V61" s="151"/>
      <c r="W61" s="151"/>
      <c r="X61" s="151"/>
      <c r="Y61" s="151"/>
      <c r="Z61" s="151"/>
      <c r="AA61" s="151"/>
      <c r="AB61" s="151"/>
      <c r="AC61" s="151"/>
      <c r="AD61" s="151"/>
      <c r="AE61" s="151" t="s">
        <v>114</v>
      </c>
      <c r="AF61" s="151"/>
      <c r="AG61" s="151"/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>
      <c r="A62" s="152">
        <v>41</v>
      </c>
      <c r="B62" s="158" t="s">
        <v>200</v>
      </c>
      <c r="C62" s="191" t="s">
        <v>201</v>
      </c>
      <c r="D62" s="160" t="s">
        <v>113</v>
      </c>
      <c r="E62" s="166">
        <v>32.778399999999998</v>
      </c>
      <c r="F62" s="168">
        <f>H62+J62</f>
        <v>0</v>
      </c>
      <c r="G62" s="169">
        <f>ROUND(E62*F62,2)</f>
        <v>0</v>
      </c>
      <c r="H62" s="169"/>
      <c r="I62" s="169">
        <f>ROUND(E62*H62,2)</f>
        <v>0</v>
      </c>
      <c r="J62" s="169"/>
      <c r="K62" s="169">
        <f>ROUND(E62*J62,2)</f>
        <v>0</v>
      </c>
      <c r="L62" s="169">
        <v>21</v>
      </c>
      <c r="M62" s="169">
        <f>G62*(1+L62/100)</f>
        <v>0</v>
      </c>
      <c r="N62" s="161">
        <v>2.9E-4</v>
      </c>
      <c r="O62" s="161">
        <f>ROUND(E62*N62,5)</f>
        <v>9.5099999999999994E-3</v>
      </c>
      <c r="P62" s="161">
        <v>0</v>
      </c>
      <c r="Q62" s="161">
        <f>ROUND(E62*P62,5)</f>
        <v>0</v>
      </c>
      <c r="R62" s="161"/>
      <c r="S62" s="161"/>
      <c r="T62" s="162">
        <v>0.10191</v>
      </c>
      <c r="U62" s="161">
        <f>ROUND(E62*T62,2)</f>
        <v>3.34</v>
      </c>
      <c r="V62" s="151"/>
      <c r="W62" s="151"/>
      <c r="X62" s="151"/>
      <c r="Y62" s="151"/>
      <c r="Z62" s="151"/>
      <c r="AA62" s="151"/>
      <c r="AB62" s="151"/>
      <c r="AC62" s="151"/>
      <c r="AD62" s="151"/>
      <c r="AE62" s="151" t="s">
        <v>114</v>
      </c>
      <c r="AF62" s="151"/>
      <c r="AG62" s="151"/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>
      <c r="A63" s="153" t="s">
        <v>109</v>
      </c>
      <c r="B63" s="159" t="s">
        <v>80</v>
      </c>
      <c r="C63" s="192" t="s">
        <v>81</v>
      </c>
      <c r="D63" s="163"/>
      <c r="E63" s="167"/>
      <c r="F63" s="170"/>
      <c r="G63" s="170">
        <f>SUMIF(AE64:AE69,"&lt;&gt;NOR",G64:G69)</f>
        <v>0</v>
      </c>
      <c r="H63" s="170"/>
      <c r="I63" s="170">
        <f>SUM(I64:I69)</f>
        <v>0</v>
      </c>
      <c r="J63" s="170"/>
      <c r="K63" s="170">
        <f>SUM(K64:K69)</f>
        <v>0</v>
      </c>
      <c r="L63" s="170"/>
      <c r="M63" s="170">
        <f>SUM(M64:M69)</f>
        <v>0</v>
      </c>
      <c r="N63" s="164"/>
      <c r="O63" s="164">
        <f>SUM(O64:O69)</f>
        <v>0</v>
      </c>
      <c r="P63" s="164"/>
      <c r="Q63" s="164">
        <f>SUM(Q64:Q69)</f>
        <v>0</v>
      </c>
      <c r="R63" s="164"/>
      <c r="S63" s="164"/>
      <c r="T63" s="165"/>
      <c r="U63" s="164">
        <f>SUM(U64:U69)</f>
        <v>25.799999999999997</v>
      </c>
      <c r="AE63" t="s">
        <v>110</v>
      </c>
    </row>
    <row r="64" spans="1:60" outlineLevel="1">
      <c r="A64" s="152">
        <v>42</v>
      </c>
      <c r="B64" s="158" t="s">
        <v>202</v>
      </c>
      <c r="C64" s="191" t="s">
        <v>203</v>
      </c>
      <c r="D64" s="160" t="s">
        <v>146</v>
      </c>
      <c r="E64" s="166">
        <v>10.199999999999999</v>
      </c>
      <c r="F64" s="168">
        <f t="shared" ref="F64:F69" si="16">H64+J64</f>
        <v>0</v>
      </c>
      <c r="G64" s="169">
        <f t="shared" ref="G64:G69" si="17">ROUND(E64*F64,2)</f>
        <v>0</v>
      </c>
      <c r="H64" s="169"/>
      <c r="I64" s="169">
        <f t="shared" ref="I64:I69" si="18">ROUND(E64*H64,2)</f>
        <v>0</v>
      </c>
      <c r="J64" s="169"/>
      <c r="K64" s="169">
        <f t="shared" ref="K64:K69" si="19">ROUND(E64*J64,2)</f>
        <v>0</v>
      </c>
      <c r="L64" s="169">
        <v>21</v>
      </c>
      <c r="M64" s="169">
        <f t="shared" ref="M64:M69" si="20">G64*(1+L64/100)</f>
        <v>0</v>
      </c>
      <c r="N64" s="161">
        <v>0</v>
      </c>
      <c r="O64" s="161">
        <f t="shared" ref="O64:O69" si="21">ROUND(E64*N64,5)</f>
        <v>0</v>
      </c>
      <c r="P64" s="161">
        <v>0</v>
      </c>
      <c r="Q64" s="161">
        <f t="shared" ref="Q64:Q69" si="22">ROUND(E64*P64,5)</f>
        <v>0</v>
      </c>
      <c r="R64" s="161"/>
      <c r="S64" s="161"/>
      <c r="T64" s="162">
        <v>0.16400000000000001</v>
      </c>
      <c r="U64" s="161">
        <f t="shared" ref="U64:U69" si="23">ROUND(E64*T64,2)</f>
        <v>1.67</v>
      </c>
      <c r="V64" s="151"/>
      <c r="W64" s="151"/>
      <c r="X64" s="151"/>
      <c r="Y64" s="151"/>
      <c r="Z64" s="151"/>
      <c r="AA64" s="151"/>
      <c r="AB64" s="151"/>
      <c r="AC64" s="151"/>
      <c r="AD64" s="151"/>
      <c r="AE64" s="151" t="s">
        <v>114</v>
      </c>
      <c r="AF64" s="151"/>
      <c r="AG64" s="151"/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>
      <c r="A65" s="152">
        <v>43</v>
      </c>
      <c r="B65" s="158" t="s">
        <v>204</v>
      </c>
      <c r="C65" s="191" t="s">
        <v>205</v>
      </c>
      <c r="D65" s="160" t="s">
        <v>146</v>
      </c>
      <c r="E65" s="166">
        <v>10.199999999999999</v>
      </c>
      <c r="F65" s="168">
        <f t="shared" si="16"/>
        <v>0</v>
      </c>
      <c r="G65" s="169">
        <f t="shared" si="17"/>
        <v>0</v>
      </c>
      <c r="H65" s="169"/>
      <c r="I65" s="169">
        <f t="shared" si="18"/>
        <v>0</v>
      </c>
      <c r="J65" s="169"/>
      <c r="K65" s="169">
        <f t="shared" si="19"/>
        <v>0</v>
      </c>
      <c r="L65" s="169">
        <v>21</v>
      </c>
      <c r="M65" s="169">
        <f t="shared" si="20"/>
        <v>0</v>
      </c>
      <c r="N65" s="161">
        <v>0</v>
      </c>
      <c r="O65" s="161">
        <f t="shared" si="21"/>
        <v>0</v>
      </c>
      <c r="P65" s="161">
        <v>0</v>
      </c>
      <c r="Q65" s="161">
        <f t="shared" si="22"/>
        <v>0</v>
      </c>
      <c r="R65" s="161"/>
      <c r="S65" s="161"/>
      <c r="T65" s="162">
        <v>0.93300000000000005</v>
      </c>
      <c r="U65" s="161">
        <f t="shared" si="23"/>
        <v>9.52</v>
      </c>
      <c r="V65" s="151"/>
      <c r="W65" s="151"/>
      <c r="X65" s="151"/>
      <c r="Y65" s="151"/>
      <c r="Z65" s="151"/>
      <c r="AA65" s="151"/>
      <c r="AB65" s="151"/>
      <c r="AC65" s="151"/>
      <c r="AD65" s="151"/>
      <c r="AE65" s="151" t="s">
        <v>114</v>
      </c>
      <c r="AF65" s="151"/>
      <c r="AG65" s="151"/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>
      <c r="A66" s="152">
        <v>44</v>
      </c>
      <c r="B66" s="158" t="s">
        <v>206</v>
      </c>
      <c r="C66" s="191" t="s">
        <v>207</v>
      </c>
      <c r="D66" s="160" t="s">
        <v>146</v>
      </c>
      <c r="E66" s="166">
        <v>10.199999999999999</v>
      </c>
      <c r="F66" s="168">
        <f t="shared" si="16"/>
        <v>0</v>
      </c>
      <c r="G66" s="169">
        <f t="shared" si="17"/>
        <v>0</v>
      </c>
      <c r="H66" s="169"/>
      <c r="I66" s="169">
        <f t="shared" si="18"/>
        <v>0</v>
      </c>
      <c r="J66" s="169"/>
      <c r="K66" s="169">
        <f t="shared" si="19"/>
        <v>0</v>
      </c>
      <c r="L66" s="169">
        <v>21</v>
      </c>
      <c r="M66" s="169">
        <f t="shared" si="20"/>
        <v>0</v>
      </c>
      <c r="N66" s="161">
        <v>0</v>
      </c>
      <c r="O66" s="161">
        <f t="shared" si="21"/>
        <v>0</v>
      </c>
      <c r="P66" s="161">
        <v>0</v>
      </c>
      <c r="Q66" s="161">
        <f t="shared" si="22"/>
        <v>0</v>
      </c>
      <c r="R66" s="161"/>
      <c r="S66" s="161"/>
      <c r="T66" s="162">
        <v>0.49</v>
      </c>
      <c r="U66" s="161">
        <f t="shared" si="23"/>
        <v>5</v>
      </c>
      <c r="V66" s="151"/>
      <c r="W66" s="151"/>
      <c r="X66" s="151"/>
      <c r="Y66" s="151"/>
      <c r="Z66" s="151"/>
      <c r="AA66" s="151"/>
      <c r="AB66" s="151"/>
      <c r="AC66" s="151"/>
      <c r="AD66" s="151"/>
      <c r="AE66" s="151" t="s">
        <v>114</v>
      </c>
      <c r="AF66" s="151"/>
      <c r="AG66" s="151"/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>
      <c r="A67" s="152">
        <v>45</v>
      </c>
      <c r="B67" s="158" t="s">
        <v>208</v>
      </c>
      <c r="C67" s="191" t="s">
        <v>209</v>
      </c>
      <c r="D67" s="160" t="s">
        <v>146</v>
      </c>
      <c r="E67" s="166">
        <v>20.399999999999999</v>
      </c>
      <c r="F67" s="168">
        <f t="shared" si="16"/>
        <v>0</v>
      </c>
      <c r="G67" s="169">
        <f t="shared" si="17"/>
        <v>0</v>
      </c>
      <c r="H67" s="169"/>
      <c r="I67" s="169">
        <f t="shared" si="18"/>
        <v>0</v>
      </c>
      <c r="J67" s="169"/>
      <c r="K67" s="169">
        <f t="shared" si="19"/>
        <v>0</v>
      </c>
      <c r="L67" s="169">
        <v>21</v>
      </c>
      <c r="M67" s="169">
        <f t="shared" si="20"/>
        <v>0</v>
      </c>
      <c r="N67" s="161">
        <v>0</v>
      </c>
      <c r="O67" s="161">
        <f t="shared" si="21"/>
        <v>0</v>
      </c>
      <c r="P67" s="161">
        <v>0</v>
      </c>
      <c r="Q67" s="161">
        <f t="shared" si="22"/>
        <v>0</v>
      </c>
      <c r="R67" s="161"/>
      <c r="S67" s="161"/>
      <c r="T67" s="162">
        <v>0</v>
      </c>
      <c r="U67" s="161">
        <f t="shared" si="23"/>
        <v>0</v>
      </c>
      <c r="V67" s="151"/>
      <c r="W67" s="151"/>
      <c r="X67" s="151"/>
      <c r="Y67" s="151"/>
      <c r="Z67" s="151"/>
      <c r="AA67" s="151"/>
      <c r="AB67" s="151"/>
      <c r="AC67" s="151"/>
      <c r="AD67" s="151"/>
      <c r="AE67" s="151" t="s">
        <v>114</v>
      </c>
      <c r="AF67" s="151"/>
      <c r="AG67" s="151"/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outlineLevel="1">
      <c r="A68" s="152">
        <v>46</v>
      </c>
      <c r="B68" s="158" t="s">
        <v>210</v>
      </c>
      <c r="C68" s="191" t="s">
        <v>211</v>
      </c>
      <c r="D68" s="160" t="s">
        <v>146</v>
      </c>
      <c r="E68" s="166">
        <v>10.199999999999999</v>
      </c>
      <c r="F68" s="168">
        <f t="shared" si="16"/>
        <v>0</v>
      </c>
      <c r="G68" s="169">
        <f t="shared" si="17"/>
        <v>0</v>
      </c>
      <c r="H68" s="169"/>
      <c r="I68" s="169">
        <f t="shared" si="18"/>
        <v>0</v>
      </c>
      <c r="J68" s="169"/>
      <c r="K68" s="169">
        <f t="shared" si="19"/>
        <v>0</v>
      </c>
      <c r="L68" s="169">
        <v>21</v>
      </c>
      <c r="M68" s="169">
        <f t="shared" si="20"/>
        <v>0</v>
      </c>
      <c r="N68" s="161">
        <v>0</v>
      </c>
      <c r="O68" s="161">
        <f t="shared" si="21"/>
        <v>0</v>
      </c>
      <c r="P68" s="161">
        <v>0</v>
      </c>
      <c r="Q68" s="161">
        <f t="shared" si="22"/>
        <v>0</v>
      </c>
      <c r="R68" s="161"/>
      <c r="S68" s="161"/>
      <c r="T68" s="162">
        <v>0.94199999999999995</v>
      </c>
      <c r="U68" s="161">
        <f t="shared" si="23"/>
        <v>9.61</v>
      </c>
      <c r="V68" s="151"/>
      <c r="W68" s="151"/>
      <c r="X68" s="151"/>
      <c r="Y68" s="151"/>
      <c r="Z68" s="151"/>
      <c r="AA68" s="151"/>
      <c r="AB68" s="151"/>
      <c r="AC68" s="151"/>
      <c r="AD68" s="151"/>
      <c r="AE68" s="151" t="s">
        <v>114</v>
      </c>
      <c r="AF68" s="151"/>
      <c r="AG68" s="151"/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outlineLevel="1">
      <c r="A69" s="152">
        <v>47</v>
      </c>
      <c r="B69" s="158" t="s">
        <v>212</v>
      </c>
      <c r="C69" s="191" t="s">
        <v>213</v>
      </c>
      <c r="D69" s="160" t="s">
        <v>146</v>
      </c>
      <c r="E69" s="166">
        <v>10.199999999999999</v>
      </c>
      <c r="F69" s="168">
        <f t="shared" si="16"/>
        <v>0</v>
      </c>
      <c r="G69" s="169">
        <f t="shared" si="17"/>
        <v>0</v>
      </c>
      <c r="H69" s="169"/>
      <c r="I69" s="169">
        <f t="shared" si="18"/>
        <v>0</v>
      </c>
      <c r="J69" s="169"/>
      <c r="K69" s="169">
        <f t="shared" si="19"/>
        <v>0</v>
      </c>
      <c r="L69" s="169">
        <v>21</v>
      </c>
      <c r="M69" s="169">
        <f t="shared" si="20"/>
        <v>0</v>
      </c>
      <c r="N69" s="161">
        <v>0</v>
      </c>
      <c r="O69" s="161">
        <f t="shared" si="21"/>
        <v>0</v>
      </c>
      <c r="P69" s="161">
        <v>0</v>
      </c>
      <c r="Q69" s="161">
        <f t="shared" si="22"/>
        <v>0</v>
      </c>
      <c r="R69" s="161"/>
      <c r="S69" s="161"/>
      <c r="T69" s="162">
        <v>0</v>
      </c>
      <c r="U69" s="161">
        <f t="shared" si="23"/>
        <v>0</v>
      </c>
      <c r="V69" s="151"/>
      <c r="W69" s="151"/>
      <c r="X69" s="151"/>
      <c r="Y69" s="151"/>
      <c r="Z69" s="151"/>
      <c r="AA69" s="151"/>
      <c r="AB69" s="151"/>
      <c r="AC69" s="151"/>
      <c r="AD69" s="151"/>
      <c r="AE69" s="151" t="s">
        <v>114</v>
      </c>
      <c r="AF69" s="151"/>
      <c r="AG69" s="151"/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>
      <c r="A70" s="153" t="s">
        <v>109</v>
      </c>
      <c r="B70" s="159" t="s">
        <v>82</v>
      </c>
      <c r="C70" s="192" t="s">
        <v>27</v>
      </c>
      <c r="D70" s="163"/>
      <c r="E70" s="167"/>
      <c r="F70" s="170"/>
      <c r="G70" s="170">
        <f>SUMIF(AE71:AE71,"&lt;&gt;NOR",G71:G71)</f>
        <v>0</v>
      </c>
      <c r="H70" s="170"/>
      <c r="I70" s="170">
        <f>SUM(I71:I71)</f>
        <v>0</v>
      </c>
      <c r="J70" s="170"/>
      <c r="K70" s="170">
        <f>SUM(K71:K71)</f>
        <v>0</v>
      </c>
      <c r="L70" s="170"/>
      <c r="M70" s="170">
        <f>SUM(M71:M71)</f>
        <v>0</v>
      </c>
      <c r="N70" s="164"/>
      <c r="O70" s="164">
        <f>SUM(O71:O71)</f>
        <v>0</v>
      </c>
      <c r="P70" s="164"/>
      <c r="Q70" s="164">
        <f>SUM(Q71:Q71)</f>
        <v>0</v>
      </c>
      <c r="R70" s="164"/>
      <c r="S70" s="164"/>
      <c r="T70" s="165"/>
      <c r="U70" s="164">
        <f>SUM(U71:U71)</f>
        <v>0</v>
      </c>
      <c r="AE70" t="s">
        <v>110</v>
      </c>
    </row>
    <row r="71" spans="1:60" ht="20.399999999999999" outlineLevel="1">
      <c r="A71" s="152">
        <v>48</v>
      </c>
      <c r="B71" s="158" t="s">
        <v>214</v>
      </c>
      <c r="C71" s="191" t="s">
        <v>215</v>
      </c>
      <c r="D71" s="160" t="s">
        <v>216</v>
      </c>
      <c r="E71" s="166">
        <v>1</v>
      </c>
      <c r="F71" s="168">
        <f>H71+J71</f>
        <v>0</v>
      </c>
      <c r="G71" s="169">
        <f>ROUND(E71*F71,2)</f>
        <v>0</v>
      </c>
      <c r="H71" s="169"/>
      <c r="I71" s="169">
        <f>ROUND(E71*H71,2)</f>
        <v>0</v>
      </c>
      <c r="J71" s="169"/>
      <c r="K71" s="169">
        <f>ROUND(E71*J71,2)</f>
        <v>0</v>
      </c>
      <c r="L71" s="169">
        <v>21</v>
      </c>
      <c r="M71" s="169">
        <f>G71*(1+L71/100)</f>
        <v>0</v>
      </c>
      <c r="N71" s="161">
        <v>0</v>
      </c>
      <c r="O71" s="161">
        <f>ROUND(E71*N71,5)</f>
        <v>0</v>
      </c>
      <c r="P71" s="161">
        <v>0</v>
      </c>
      <c r="Q71" s="161">
        <f>ROUND(E71*P71,5)</f>
        <v>0</v>
      </c>
      <c r="R71" s="161"/>
      <c r="S71" s="161"/>
      <c r="T71" s="162">
        <v>0</v>
      </c>
      <c r="U71" s="161">
        <f>ROUND(E71*T71,2)</f>
        <v>0</v>
      </c>
      <c r="V71" s="151"/>
      <c r="W71" s="151"/>
      <c r="X71" s="151"/>
      <c r="Y71" s="151"/>
      <c r="Z71" s="151"/>
      <c r="AA71" s="151"/>
      <c r="AB71" s="151"/>
      <c r="AC71" s="151"/>
      <c r="AD71" s="151"/>
      <c r="AE71" s="151" t="s">
        <v>114</v>
      </c>
      <c r="AF71" s="151"/>
      <c r="AG71" s="151"/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>
      <c r="A72" s="153" t="s">
        <v>109</v>
      </c>
      <c r="B72" s="159" t="s">
        <v>83</v>
      </c>
      <c r="C72" s="192" t="s">
        <v>26</v>
      </c>
      <c r="D72" s="163"/>
      <c r="E72" s="167"/>
      <c r="F72" s="170"/>
      <c r="G72" s="170">
        <f>SUMIF(AE73:AE79,"&lt;&gt;NOR",G73:G79)</f>
        <v>0</v>
      </c>
      <c r="H72" s="170"/>
      <c r="I72" s="170">
        <f>SUM(I73:I79)</f>
        <v>0</v>
      </c>
      <c r="J72" s="170"/>
      <c r="K72" s="170">
        <f>SUM(K73:K79)</f>
        <v>0</v>
      </c>
      <c r="L72" s="170"/>
      <c r="M72" s="170">
        <f>SUM(M73:M79)</f>
        <v>0</v>
      </c>
      <c r="N72" s="164"/>
      <c r="O72" s="164">
        <f>SUM(O73:O79)</f>
        <v>0</v>
      </c>
      <c r="P72" s="164"/>
      <c r="Q72" s="164">
        <f>SUM(Q73:Q79)</f>
        <v>0</v>
      </c>
      <c r="R72" s="164"/>
      <c r="S72" s="164"/>
      <c r="T72" s="165"/>
      <c r="U72" s="164">
        <f>SUM(U73:U79)</f>
        <v>20</v>
      </c>
      <c r="AE72" t="s">
        <v>110</v>
      </c>
    </row>
    <row r="73" spans="1:60" outlineLevel="1">
      <c r="A73" s="152">
        <v>49</v>
      </c>
      <c r="B73" s="158" t="s">
        <v>217</v>
      </c>
      <c r="C73" s="191" t="s">
        <v>218</v>
      </c>
      <c r="D73" s="160" t="s">
        <v>216</v>
      </c>
      <c r="E73" s="166">
        <v>1</v>
      </c>
      <c r="F73" s="168">
        <f t="shared" ref="F73:F79" si="24">H73+J73</f>
        <v>0</v>
      </c>
      <c r="G73" s="169">
        <f t="shared" ref="G73:G79" si="25">ROUND(E73*F73,2)</f>
        <v>0</v>
      </c>
      <c r="H73" s="169"/>
      <c r="I73" s="169">
        <f t="shared" ref="I73:I79" si="26">ROUND(E73*H73,2)</f>
        <v>0</v>
      </c>
      <c r="J73" s="169"/>
      <c r="K73" s="169">
        <f t="shared" ref="K73:K79" si="27">ROUND(E73*J73,2)</f>
        <v>0</v>
      </c>
      <c r="L73" s="169">
        <v>21</v>
      </c>
      <c r="M73" s="169">
        <f t="shared" ref="M73:M79" si="28">G73*(1+L73/100)</f>
        <v>0</v>
      </c>
      <c r="N73" s="161">
        <v>0</v>
      </c>
      <c r="O73" s="161">
        <f t="shared" ref="O73:O79" si="29">ROUND(E73*N73,5)</f>
        <v>0</v>
      </c>
      <c r="P73" s="161">
        <v>0</v>
      </c>
      <c r="Q73" s="161">
        <f t="shared" ref="Q73:Q79" si="30">ROUND(E73*P73,5)</f>
        <v>0</v>
      </c>
      <c r="R73" s="161"/>
      <c r="S73" s="161"/>
      <c r="T73" s="162">
        <v>0</v>
      </c>
      <c r="U73" s="161">
        <f t="shared" ref="U73:U79" si="31">ROUND(E73*T73,2)</f>
        <v>0</v>
      </c>
      <c r="V73" s="151"/>
      <c r="W73" s="151"/>
      <c r="X73" s="151"/>
      <c r="Y73" s="151"/>
      <c r="Z73" s="151"/>
      <c r="AA73" s="151"/>
      <c r="AB73" s="151"/>
      <c r="AC73" s="151"/>
      <c r="AD73" s="151"/>
      <c r="AE73" s="151" t="s">
        <v>114</v>
      </c>
      <c r="AF73" s="151"/>
      <c r="AG73" s="151"/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>
      <c r="A74" s="152">
        <v>50</v>
      </c>
      <c r="B74" s="158" t="s">
        <v>219</v>
      </c>
      <c r="C74" s="191" t="s">
        <v>220</v>
      </c>
      <c r="D74" s="160" t="s">
        <v>216</v>
      </c>
      <c r="E74" s="166">
        <v>1</v>
      </c>
      <c r="F74" s="168">
        <f t="shared" si="24"/>
        <v>0</v>
      </c>
      <c r="G74" s="169">
        <f t="shared" si="25"/>
        <v>0</v>
      </c>
      <c r="H74" s="169"/>
      <c r="I74" s="169">
        <f t="shared" si="26"/>
        <v>0</v>
      </c>
      <c r="J74" s="169"/>
      <c r="K74" s="169">
        <f t="shared" si="27"/>
        <v>0</v>
      </c>
      <c r="L74" s="169">
        <v>21</v>
      </c>
      <c r="M74" s="169">
        <f t="shared" si="28"/>
        <v>0</v>
      </c>
      <c r="N74" s="161">
        <v>0</v>
      </c>
      <c r="O74" s="161">
        <f t="shared" si="29"/>
        <v>0</v>
      </c>
      <c r="P74" s="161">
        <v>0</v>
      </c>
      <c r="Q74" s="161">
        <f t="shared" si="30"/>
        <v>0</v>
      </c>
      <c r="R74" s="161"/>
      <c r="S74" s="161"/>
      <c r="T74" s="162">
        <v>0</v>
      </c>
      <c r="U74" s="161">
        <f t="shared" si="31"/>
        <v>0</v>
      </c>
      <c r="V74" s="151"/>
      <c r="W74" s="151"/>
      <c r="X74" s="151"/>
      <c r="Y74" s="151"/>
      <c r="Z74" s="151"/>
      <c r="AA74" s="151"/>
      <c r="AB74" s="151"/>
      <c r="AC74" s="151"/>
      <c r="AD74" s="151"/>
      <c r="AE74" s="151" t="s">
        <v>114</v>
      </c>
      <c r="AF74" s="151"/>
      <c r="AG74" s="151"/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>
      <c r="A75" s="152">
        <v>51</v>
      </c>
      <c r="B75" s="158" t="s">
        <v>221</v>
      </c>
      <c r="C75" s="191" t="s">
        <v>222</v>
      </c>
      <c r="D75" s="160" t="s">
        <v>216</v>
      </c>
      <c r="E75" s="166">
        <v>1</v>
      </c>
      <c r="F75" s="168">
        <f t="shared" si="24"/>
        <v>0</v>
      </c>
      <c r="G75" s="169">
        <f t="shared" si="25"/>
        <v>0</v>
      </c>
      <c r="H75" s="169"/>
      <c r="I75" s="169">
        <f t="shared" si="26"/>
        <v>0</v>
      </c>
      <c r="J75" s="169"/>
      <c r="K75" s="169">
        <f t="shared" si="27"/>
        <v>0</v>
      </c>
      <c r="L75" s="169">
        <v>21</v>
      </c>
      <c r="M75" s="169">
        <f t="shared" si="28"/>
        <v>0</v>
      </c>
      <c r="N75" s="161">
        <v>0</v>
      </c>
      <c r="O75" s="161">
        <f t="shared" si="29"/>
        <v>0</v>
      </c>
      <c r="P75" s="161">
        <v>0</v>
      </c>
      <c r="Q75" s="161">
        <f t="shared" si="30"/>
        <v>0</v>
      </c>
      <c r="R75" s="161"/>
      <c r="S75" s="161"/>
      <c r="T75" s="162">
        <v>0</v>
      </c>
      <c r="U75" s="161">
        <f t="shared" si="31"/>
        <v>0</v>
      </c>
      <c r="V75" s="151"/>
      <c r="W75" s="151"/>
      <c r="X75" s="151"/>
      <c r="Y75" s="151"/>
      <c r="Z75" s="151"/>
      <c r="AA75" s="151"/>
      <c r="AB75" s="151"/>
      <c r="AC75" s="151"/>
      <c r="AD75" s="151"/>
      <c r="AE75" s="151" t="s">
        <v>114</v>
      </c>
      <c r="AF75" s="151"/>
      <c r="AG75" s="151"/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>
      <c r="A76" s="152">
        <v>52</v>
      </c>
      <c r="B76" s="158" t="s">
        <v>223</v>
      </c>
      <c r="C76" s="191" t="s">
        <v>224</v>
      </c>
      <c r="D76" s="160" t="s">
        <v>216</v>
      </c>
      <c r="E76" s="166">
        <v>1</v>
      </c>
      <c r="F76" s="168">
        <f t="shared" si="24"/>
        <v>0</v>
      </c>
      <c r="G76" s="169">
        <f t="shared" si="25"/>
        <v>0</v>
      </c>
      <c r="H76" s="169"/>
      <c r="I76" s="169">
        <f t="shared" si="26"/>
        <v>0</v>
      </c>
      <c r="J76" s="169"/>
      <c r="K76" s="169">
        <f t="shared" si="27"/>
        <v>0</v>
      </c>
      <c r="L76" s="169">
        <v>21</v>
      </c>
      <c r="M76" s="169">
        <f t="shared" si="28"/>
        <v>0</v>
      </c>
      <c r="N76" s="161">
        <v>0</v>
      </c>
      <c r="O76" s="161">
        <f t="shared" si="29"/>
        <v>0</v>
      </c>
      <c r="P76" s="161">
        <v>0</v>
      </c>
      <c r="Q76" s="161">
        <f t="shared" si="30"/>
        <v>0</v>
      </c>
      <c r="R76" s="161"/>
      <c r="S76" s="161"/>
      <c r="T76" s="162">
        <v>0</v>
      </c>
      <c r="U76" s="161">
        <f t="shared" si="31"/>
        <v>0</v>
      </c>
      <c r="V76" s="151"/>
      <c r="W76" s="151"/>
      <c r="X76" s="151"/>
      <c r="Y76" s="151"/>
      <c r="Z76" s="151"/>
      <c r="AA76" s="151"/>
      <c r="AB76" s="151"/>
      <c r="AC76" s="151"/>
      <c r="AD76" s="151"/>
      <c r="AE76" s="151" t="s">
        <v>114</v>
      </c>
      <c r="AF76" s="151"/>
      <c r="AG76" s="151"/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>
      <c r="A77" s="152">
        <v>53</v>
      </c>
      <c r="B77" s="158" t="s">
        <v>225</v>
      </c>
      <c r="C77" s="191" t="s">
        <v>226</v>
      </c>
      <c r="D77" s="160" t="s">
        <v>216</v>
      </c>
      <c r="E77" s="166">
        <v>1</v>
      </c>
      <c r="F77" s="168">
        <f t="shared" si="24"/>
        <v>0</v>
      </c>
      <c r="G77" s="169">
        <f t="shared" si="25"/>
        <v>0</v>
      </c>
      <c r="H77" s="169"/>
      <c r="I77" s="169">
        <f t="shared" si="26"/>
        <v>0</v>
      </c>
      <c r="J77" s="169"/>
      <c r="K77" s="169">
        <f t="shared" si="27"/>
        <v>0</v>
      </c>
      <c r="L77" s="169">
        <v>21</v>
      </c>
      <c r="M77" s="169">
        <f t="shared" si="28"/>
        <v>0</v>
      </c>
      <c r="N77" s="161">
        <v>0</v>
      </c>
      <c r="O77" s="161">
        <f t="shared" si="29"/>
        <v>0</v>
      </c>
      <c r="P77" s="161">
        <v>0</v>
      </c>
      <c r="Q77" s="161">
        <f t="shared" si="30"/>
        <v>0</v>
      </c>
      <c r="R77" s="161"/>
      <c r="S77" s="161"/>
      <c r="T77" s="162">
        <v>0</v>
      </c>
      <c r="U77" s="161">
        <f t="shared" si="31"/>
        <v>0</v>
      </c>
      <c r="V77" s="151"/>
      <c r="W77" s="151"/>
      <c r="X77" s="151"/>
      <c r="Y77" s="151"/>
      <c r="Z77" s="151"/>
      <c r="AA77" s="151"/>
      <c r="AB77" s="151"/>
      <c r="AC77" s="151"/>
      <c r="AD77" s="151"/>
      <c r="AE77" s="151" t="s">
        <v>114</v>
      </c>
      <c r="AF77" s="151"/>
      <c r="AG77" s="151"/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1">
      <c r="A78" s="152">
        <v>54</v>
      </c>
      <c r="B78" s="158" t="s">
        <v>227</v>
      </c>
      <c r="C78" s="191" t="s">
        <v>228</v>
      </c>
      <c r="D78" s="160" t="s">
        <v>216</v>
      </c>
      <c r="E78" s="166">
        <v>1</v>
      </c>
      <c r="F78" s="168">
        <f t="shared" si="24"/>
        <v>0</v>
      </c>
      <c r="G78" s="169">
        <f t="shared" si="25"/>
        <v>0</v>
      </c>
      <c r="H78" s="169"/>
      <c r="I78" s="169">
        <f t="shared" si="26"/>
        <v>0</v>
      </c>
      <c r="J78" s="169"/>
      <c r="K78" s="169">
        <f t="shared" si="27"/>
        <v>0</v>
      </c>
      <c r="L78" s="169">
        <v>21</v>
      </c>
      <c r="M78" s="169">
        <f t="shared" si="28"/>
        <v>0</v>
      </c>
      <c r="N78" s="161">
        <v>0</v>
      </c>
      <c r="O78" s="161">
        <f t="shared" si="29"/>
        <v>0</v>
      </c>
      <c r="P78" s="161">
        <v>0</v>
      </c>
      <c r="Q78" s="161">
        <f t="shared" si="30"/>
        <v>0</v>
      </c>
      <c r="R78" s="161"/>
      <c r="S78" s="161"/>
      <c r="T78" s="162">
        <v>0</v>
      </c>
      <c r="U78" s="161">
        <f t="shared" si="31"/>
        <v>0</v>
      </c>
      <c r="V78" s="151"/>
      <c r="W78" s="151"/>
      <c r="X78" s="151"/>
      <c r="Y78" s="151"/>
      <c r="Z78" s="151"/>
      <c r="AA78" s="151"/>
      <c r="AB78" s="151"/>
      <c r="AC78" s="151"/>
      <c r="AD78" s="151"/>
      <c r="AE78" s="151" t="s">
        <v>114</v>
      </c>
      <c r="AF78" s="151"/>
      <c r="AG78" s="151"/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>
      <c r="A79" s="179">
        <v>55</v>
      </c>
      <c r="B79" s="180" t="s">
        <v>229</v>
      </c>
      <c r="C79" s="193" t="s">
        <v>230</v>
      </c>
      <c r="D79" s="181" t="s">
        <v>231</v>
      </c>
      <c r="E79" s="182">
        <v>20</v>
      </c>
      <c r="F79" s="183">
        <f t="shared" si="24"/>
        <v>0</v>
      </c>
      <c r="G79" s="184">
        <f t="shared" si="25"/>
        <v>0</v>
      </c>
      <c r="H79" s="184"/>
      <c r="I79" s="184">
        <f t="shared" si="26"/>
        <v>0</v>
      </c>
      <c r="J79" s="184"/>
      <c r="K79" s="184">
        <f t="shared" si="27"/>
        <v>0</v>
      </c>
      <c r="L79" s="184">
        <v>21</v>
      </c>
      <c r="M79" s="184">
        <f t="shared" si="28"/>
        <v>0</v>
      </c>
      <c r="N79" s="185">
        <v>0</v>
      </c>
      <c r="O79" s="185">
        <f t="shared" si="29"/>
        <v>0</v>
      </c>
      <c r="P79" s="185">
        <v>0</v>
      </c>
      <c r="Q79" s="185">
        <f t="shared" si="30"/>
        <v>0</v>
      </c>
      <c r="R79" s="185"/>
      <c r="S79" s="185"/>
      <c r="T79" s="186">
        <v>1</v>
      </c>
      <c r="U79" s="185">
        <f t="shared" si="31"/>
        <v>20</v>
      </c>
      <c r="V79" s="151"/>
      <c r="W79" s="151"/>
      <c r="X79" s="151"/>
      <c r="Y79" s="151"/>
      <c r="Z79" s="151"/>
      <c r="AA79" s="151"/>
      <c r="AB79" s="151"/>
      <c r="AC79" s="151"/>
      <c r="AD79" s="151"/>
      <c r="AE79" s="151" t="s">
        <v>114</v>
      </c>
      <c r="AF79" s="151"/>
      <c r="AG79" s="151"/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>
      <c r="A80" s="6"/>
      <c r="B80" s="7" t="s">
        <v>232</v>
      </c>
      <c r="C80" s="194" t="s">
        <v>232</v>
      </c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AC80">
        <v>15</v>
      </c>
      <c r="AD80">
        <v>21</v>
      </c>
    </row>
    <row r="81" spans="1:31">
      <c r="A81" s="187"/>
      <c r="B81" s="188" t="s">
        <v>28</v>
      </c>
      <c r="C81" s="195" t="s">
        <v>232</v>
      </c>
      <c r="D81" s="189"/>
      <c r="E81" s="189"/>
      <c r="F81" s="189"/>
      <c r="G81" s="190">
        <f>G8+G10+G12+G14+G19+G22+G27+G29+G31+G34+G44+G48+G55+G60+G63+G70+G72</f>
        <v>0</v>
      </c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AC81">
        <f>SUMIF(L7:L79,AC80,G7:G79)</f>
        <v>0</v>
      </c>
      <c r="AD81">
        <f>SUMIF(L7:L79,AD80,G7:G79)</f>
        <v>0</v>
      </c>
      <c r="AE81" t="s">
        <v>233</v>
      </c>
    </row>
    <row r="82" spans="1:31">
      <c r="A82" s="6"/>
      <c r="B82" s="7" t="s">
        <v>232</v>
      </c>
      <c r="C82" s="194" t="s">
        <v>232</v>
      </c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</row>
    <row r="83" spans="1:31">
      <c r="A83" s="6"/>
      <c r="B83" s="7" t="s">
        <v>232</v>
      </c>
      <c r="C83" s="194" t="s">
        <v>232</v>
      </c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</row>
    <row r="84" spans="1:31">
      <c r="A84" s="257" t="s">
        <v>234</v>
      </c>
      <c r="B84" s="257"/>
      <c r="C84" s="258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</row>
    <row r="85" spans="1:31">
      <c r="A85" s="259"/>
      <c r="B85" s="260"/>
      <c r="C85" s="261"/>
      <c r="D85" s="260"/>
      <c r="E85" s="260"/>
      <c r="F85" s="260"/>
      <c r="G85" s="262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AE85" t="s">
        <v>235</v>
      </c>
    </row>
    <row r="86" spans="1:31">
      <c r="A86" s="263"/>
      <c r="B86" s="264"/>
      <c r="C86" s="265"/>
      <c r="D86" s="264"/>
      <c r="E86" s="264"/>
      <c r="F86" s="264"/>
      <c r="G86" s="26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</row>
    <row r="87" spans="1:31">
      <c r="A87" s="263"/>
      <c r="B87" s="264"/>
      <c r="C87" s="265"/>
      <c r="D87" s="264"/>
      <c r="E87" s="264"/>
      <c r="F87" s="264"/>
      <c r="G87" s="26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</row>
    <row r="88" spans="1:31">
      <c r="A88" s="263"/>
      <c r="B88" s="264"/>
      <c r="C88" s="265"/>
      <c r="D88" s="264"/>
      <c r="E88" s="264"/>
      <c r="F88" s="264"/>
      <c r="G88" s="26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</row>
    <row r="89" spans="1:31">
      <c r="A89" s="267"/>
      <c r="B89" s="268"/>
      <c r="C89" s="269"/>
      <c r="D89" s="268"/>
      <c r="E89" s="268"/>
      <c r="F89" s="268"/>
      <c r="G89" s="270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</row>
    <row r="90" spans="1:31">
      <c r="A90" s="6"/>
      <c r="B90" s="7" t="s">
        <v>232</v>
      </c>
      <c r="C90" s="194" t="s">
        <v>232</v>
      </c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</row>
    <row r="91" spans="1:31">
      <c r="C91" s="196"/>
      <c r="AE91" t="s">
        <v>236</v>
      </c>
    </row>
  </sheetData>
  <mergeCells count="6">
    <mergeCell ref="A85:G89"/>
    <mergeCell ref="A1:G1"/>
    <mergeCell ref="C2:G2"/>
    <mergeCell ref="C3:G3"/>
    <mergeCell ref="C4:G4"/>
    <mergeCell ref="A84:C84"/>
  </mergeCells>
  <pageMargins left="0.39370078740157499" right="0.19685039370078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Věruška</dc:creator>
  <cp:lastModifiedBy>leos.konvalina</cp:lastModifiedBy>
  <cp:lastPrinted>2014-02-28T09:52:57Z</cp:lastPrinted>
  <dcterms:created xsi:type="dcterms:W3CDTF">2009-04-08T07:15:50Z</dcterms:created>
  <dcterms:modified xsi:type="dcterms:W3CDTF">2023-05-05T08:50:01Z</dcterms:modified>
</cp:coreProperties>
</file>